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19440" windowHeight="9975"/>
  </bookViews>
  <sheets>
    <sheet name="Приложение с изм энергет" sheetId="1" r:id="rId1"/>
  </sheets>
  <definedNames>
    <definedName name="_xlnm.Print_Titles" localSheetId="0">'Приложение с изм энергет'!$15:$15</definedName>
  </definedNames>
  <calcPr calcId="125725"/>
</workbook>
</file>

<file path=xl/calcChain.xml><?xml version="1.0" encoding="utf-8"?>
<calcChain xmlns="http://schemas.openxmlformats.org/spreadsheetml/2006/main">
  <c r="C316" i="1"/>
  <c r="C50"/>
  <c r="C74"/>
  <c r="C69"/>
  <c r="C58"/>
  <c r="C206"/>
  <c r="G255" l="1"/>
  <c r="F255"/>
  <c r="E255"/>
  <c r="C254"/>
  <c r="C251"/>
  <c r="C134"/>
  <c r="C255" l="1"/>
  <c r="C29"/>
  <c r="C242"/>
  <c r="C64" l="1"/>
  <c r="C212"/>
  <c r="C147"/>
  <c r="C171"/>
  <c r="C170"/>
  <c r="C169"/>
  <c r="C168"/>
  <c r="C167"/>
  <c r="C166"/>
  <c r="C165"/>
  <c r="C164"/>
  <c r="C163"/>
  <c r="C162"/>
  <c r="C161"/>
  <c r="C160"/>
  <c r="C159"/>
  <c r="C158"/>
  <c r="C157"/>
  <c r="C156"/>
  <c r="C155"/>
  <c r="C154"/>
  <c r="C153"/>
  <c r="C152"/>
  <c r="C151"/>
  <c r="C150"/>
  <c r="C148"/>
  <c r="C146"/>
  <c r="C46"/>
  <c r="C45"/>
  <c r="C47" l="1"/>
  <c r="C136"/>
  <c r="C135"/>
  <c r="C133"/>
  <c r="C132"/>
  <c r="C131"/>
  <c r="C38"/>
  <c r="C42" s="1"/>
  <c r="C138" l="1"/>
  <c r="C66"/>
  <c r="C263"/>
  <c r="C260"/>
  <c r="C264" l="1"/>
  <c r="C300"/>
  <c r="C301" s="1"/>
  <c r="F300"/>
  <c r="E300"/>
  <c r="G300" l="1"/>
  <c r="C179" l="1"/>
  <c r="C199" s="1"/>
  <c r="C31" l="1"/>
  <c r="C33" s="1"/>
  <c r="C125"/>
  <c r="C126" s="1"/>
  <c r="C144"/>
  <c r="C117"/>
  <c r="E117" s="1"/>
  <c r="C82"/>
  <c r="C224"/>
  <c r="C223"/>
  <c r="C284"/>
  <c r="C317" s="1"/>
  <c r="C246"/>
  <c r="G246" s="1"/>
  <c r="F242"/>
  <c r="E242"/>
  <c r="F222"/>
  <c r="F231" s="1"/>
  <c r="C222"/>
  <c r="F220"/>
  <c r="E220"/>
  <c r="F212"/>
  <c r="F206"/>
  <c r="E205"/>
  <c r="F199"/>
  <c r="E198"/>
  <c r="E199" s="1"/>
  <c r="F172"/>
  <c r="E172"/>
  <c r="C172"/>
  <c r="C141"/>
  <c r="G141" s="1"/>
  <c r="E138"/>
  <c r="C129"/>
  <c r="G129" s="1"/>
  <c r="F118"/>
  <c r="E116"/>
  <c r="E115"/>
  <c r="E114"/>
  <c r="E113"/>
  <c r="E112"/>
  <c r="E111"/>
  <c r="E110"/>
  <c r="E109"/>
  <c r="C108"/>
  <c r="C103"/>
  <c r="C100"/>
  <c r="C99"/>
  <c r="C98"/>
  <c r="C95"/>
  <c r="C79"/>
  <c r="C70"/>
  <c r="C67"/>
  <c r="C49"/>
  <c r="C51" s="1"/>
  <c r="C36"/>
  <c r="F27"/>
  <c r="F75" s="1"/>
  <c r="C24"/>
  <c r="E20"/>
  <c r="E27" s="1"/>
  <c r="E75" s="1"/>
  <c r="C27" l="1"/>
  <c r="C75" s="1"/>
  <c r="C231"/>
  <c r="C118"/>
  <c r="C119" s="1"/>
  <c r="G212"/>
  <c r="C318"/>
  <c r="G242"/>
  <c r="F120"/>
  <c r="E118"/>
  <c r="G138"/>
  <c r="G172"/>
  <c r="E206"/>
  <c r="G206" s="1"/>
  <c r="C220"/>
  <c r="G220" s="1"/>
  <c r="E231"/>
  <c r="F247"/>
  <c r="F256" s="1"/>
  <c r="F265" s="1"/>
  <c r="G126"/>
  <c r="C247" l="1"/>
  <c r="C256" s="1"/>
  <c r="C265" s="1"/>
  <c r="C120"/>
  <c r="C266" s="1"/>
  <c r="G118"/>
  <c r="G199"/>
  <c r="E120"/>
  <c r="G27"/>
  <c r="E247"/>
  <c r="E256" s="1"/>
  <c r="E265" s="1"/>
  <c r="G231"/>
  <c r="F266"/>
  <c r="F267" s="1"/>
  <c r="G75"/>
  <c r="G120" l="1"/>
  <c r="G247"/>
  <c r="G256" s="1"/>
  <c r="G265" s="1"/>
  <c r="E266"/>
  <c r="G266" l="1"/>
  <c r="G267" s="1"/>
  <c r="H266"/>
  <c r="C320"/>
</calcChain>
</file>

<file path=xl/sharedStrings.xml><?xml version="1.0" encoding="utf-8"?>
<sst xmlns="http://schemas.openxmlformats.org/spreadsheetml/2006/main" count="408" uniqueCount="285">
  <si>
    <t xml:space="preserve">Смета </t>
  </si>
  <si>
    <t>расходов Фонда капитальных вложений на 2018 год</t>
  </si>
  <si>
    <t>№ п/п</t>
  </si>
  <si>
    <t xml:space="preserve">Наименование объекта </t>
  </si>
  <si>
    <t>Сумма, руб.</t>
  </si>
  <si>
    <t>Программа капитальных вложений</t>
  </si>
  <si>
    <t>Капитальные вложения в строительство объектов социально-культурного назначения (240 230)</t>
  </si>
  <si>
    <t>Министерство здравоохранения Приднестровской Молдавской Республики</t>
  </si>
  <si>
    <t>Итого</t>
  </si>
  <si>
    <t xml:space="preserve"> Государственная служба по культуре и историческому наследию Приднестровской Молдавской Республики</t>
  </si>
  <si>
    <t>Министерство просвещения Приднестровской Молдавской Республики</t>
  </si>
  <si>
    <t>Министерство обороны Приднестровской Молдавской Республики</t>
  </si>
  <si>
    <t>Реконструкция  зданий литер "А", "В", "И" по ГОУ "Тираспольское Суворовское военное училище", г. Тирасполь, в том числе проектные работы</t>
  </si>
  <si>
    <t>Министерство по социальной защите и труду  Приднестровской Молдавской Республики</t>
  </si>
  <si>
    <t>Реконструкция шатровой  кровли корпусов № 1, лит. "В", в ГОУ "Специальная (коррекционная) общеобразовательная школа-интернат I-II,V видов", г. Тирасполь, ул. Зелинского, 5</t>
  </si>
  <si>
    <t>Реконструкция  моста через реку Днестр</t>
  </si>
  <si>
    <t>1.</t>
  </si>
  <si>
    <t>2.</t>
  </si>
  <si>
    <t>Реконструкция незавершенного строительства детского сада по ул. Спортивной с. Владимировка Слободзейского района,  проектные работы</t>
  </si>
  <si>
    <t>Реконструкция  МОУ "Владимировская СОШ" с размещением детского сада на 60 мест по ул. Ленина 91 с.Владимировка Слободзейского района, в том числе проектные работы</t>
  </si>
  <si>
    <r>
      <t xml:space="preserve">Реконструкция системы теплоснабжения со строительством индивидуальной газовой котельной Дома культуры с. Парканы </t>
    </r>
    <r>
      <rPr>
        <b/>
        <sz val="12"/>
        <rFont val="Times New Roman"/>
        <family val="1"/>
        <charset val="204"/>
      </rPr>
      <t>(кредиторская задоженность за выполненные работы в  2016 году)</t>
    </r>
  </si>
  <si>
    <t>Государственная администрация Дубоссарского района и г. Дубоссары</t>
  </si>
  <si>
    <t>Строительство нового здания для МУ "Центр социально-психологической реабилитации детей с ОПЖ", г. Дубоссары, в том числе проектные работы</t>
  </si>
  <si>
    <t>Государственная служба  по спорту Приднестровской Молдавской Республики</t>
  </si>
  <si>
    <t>Министерство сельского хозяйства и природных ресурсов Приднестровской Молдавской Республики</t>
  </si>
  <si>
    <t>Государственная администрация Григориопольского района и г. Григориополь</t>
  </si>
  <si>
    <r>
      <t>Строительство котельной детского сада МДОУ "Детский сад № 6 "Аленушка" в с. Красногорка</t>
    </r>
    <r>
      <rPr>
        <b/>
        <i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Григориопольского района (</t>
    </r>
    <r>
      <rPr>
        <b/>
        <i/>
        <u/>
        <sz val="12"/>
        <rFont val="Times New Roman"/>
        <family val="1"/>
        <charset val="204"/>
      </rPr>
      <t>кредиторская задолженность за выполненные работы в 2016 году)</t>
    </r>
  </si>
  <si>
    <t>Министерство внутренних дел Приднестровской Молдавской Республики</t>
  </si>
  <si>
    <t>Итого по подстатье 240 230</t>
  </si>
  <si>
    <t>Капитальные вложения в строительство коммунальных объектов (240 250)</t>
  </si>
  <si>
    <t xml:space="preserve">Итого </t>
  </si>
  <si>
    <t>Министерство экономического развития Приднестровской Молдавской Республики</t>
  </si>
  <si>
    <t>Реконструкция   автономной газовой котельной в  МОУ "Винограднянская OOШ-детский сад им. А. Танасейчука", Григориопольский район, с. Виноградное, ул. Мира, 3</t>
  </si>
  <si>
    <t>Реконструкция  автономной газовой котельной в  МОУ "Малаештская ОСШ",  Григориопольский район, с Малаешты, ул. Ленина, 7</t>
  </si>
  <si>
    <t>3.</t>
  </si>
  <si>
    <t>Реконструкция автономной газовой котельной МОУ "Бычковский ОК "Средняя школа- детский сад", Григориопольский район, с. Бычок, ул. Советская, 20</t>
  </si>
  <si>
    <t>Реконструкция автономной газовой котельной МДОУ "Семицветик", Григориопольский район, с. Шипка, ул. Комсомольская</t>
  </si>
  <si>
    <t>Реконструкция газовой котельной в  МОУ "Ближнехуторская СОШ", Слободзейский район, с. Ближний Хутор, ул. Октябрьская, 25</t>
  </si>
  <si>
    <t>Реконструкция газовой локальной котельной в сельской врачебной амбулатории (СВА), Слободзейский район, с. Парканы, ул. Ленина, 83а</t>
  </si>
  <si>
    <t>Проектирование и строительство  локальной газовой котельной  в  МОУ "Ержовский детский сад общеразвивающего вида", с. Ержово Рыбницкого района</t>
  </si>
  <si>
    <t>Поставка и монтаж оборудования очистного сооружения хозяйственно-бытовых сточных вод в с. Парканы Слободзейского района</t>
  </si>
  <si>
    <t>Бурение артезианских скважин в с. Карагаш Слободзейского района</t>
  </si>
  <si>
    <t>Развитие централизованного водоснабжения,   IV район, с. Воронково Рыбницкого района</t>
  </si>
  <si>
    <t>Прокладка канализационной сети от жилых домов с устройством приемного резервуара и насосной станции в с. Дзержинское Дубоссарского района</t>
  </si>
  <si>
    <t>Поставка и монтаж оборудования очистного сооружения хозяйственно-бытовых сточных вод    в п. Маяк Григориопольского района</t>
  </si>
  <si>
    <t>Поставка и монтаж оборудования очистного сооружения хозяйственно-бытовых сточных вод в с. Жура Рыбницкого района</t>
  </si>
  <si>
    <t>Поставка и монтаж оборудования очистного сооружения хозяйственно-бытовых сточных вод в с. Советское Рыбницкого района</t>
  </si>
  <si>
    <t>Бурение скважин и прокладка сетей водоснабжения в с. Гыртоп, ул. Колесниченко, Григориопольский район</t>
  </si>
  <si>
    <t>Поставка и монтаж оборудования очистного сооружения хозяйственно-бытовых сточных вод в с. Фрунзе Слободзейского района</t>
  </si>
  <si>
    <t>Прокладка сетей водоснабжения в с. Хрустовая, ул. Юбилейная, Каменский район</t>
  </si>
  <si>
    <t xml:space="preserve">Прокладка сетей водоснабжения в с. Катериновка Каменского района </t>
  </si>
  <si>
    <t>Прокладка сетей водоснабжения в с. Константиновка, Каменский район</t>
  </si>
  <si>
    <t>Приобретение и монтаж водонапорной башни в с. Терновка Слободзейского района</t>
  </si>
  <si>
    <t>Приобретение и монтаж водонапорной башни в с. Ближний Хутор Слободзейского района</t>
  </si>
  <si>
    <t>Приобретение и монтаж водонапорной башни в с. Суклея Слободзейского района</t>
  </si>
  <si>
    <t>Строительство локальных очистных сооружений в с.Красный Виноградарь Дубоссарского района</t>
  </si>
  <si>
    <t xml:space="preserve">Развитие централизованного водоснабжения с. Ближний Хутор Слободзейского района (проектные работы, бурение  артскважины, общестроительные работы, устройство павильона, электромонтажные работы,  обустроство зоны санитарной охраны, строительство  сетей водопровода)                                                                                                                                                                                                                      </t>
  </si>
  <si>
    <t>Строительство сетей водопровода по ул. Жданова, ул. Киевская в г. Рыбница</t>
  </si>
  <si>
    <t xml:space="preserve">        Итого </t>
  </si>
  <si>
    <t xml:space="preserve"> Итого по подстатье 240 250</t>
  </si>
  <si>
    <t>Итого по программе капитальных вложений</t>
  </si>
  <si>
    <t xml:space="preserve">Программа капитального ремонта </t>
  </si>
  <si>
    <t>Капитальный ремонт объектов социально-культурного назначения (240 330)</t>
  </si>
  <si>
    <t>Усиление фундамента и капитальный ремонт пристройки банно-прачечного комбината  ГОУ "ТЮИ им. М.И. Кутузова", г. Тирасполь</t>
  </si>
  <si>
    <t>Министерство по социальной защите и труду Приднестровской Молдавской Республики</t>
  </si>
  <si>
    <t>Капитальный ремонт по объекту ГОУ "Глинойская специальная (коррекционная) общеобразовательная школа-интернат для детей сирот и детей, оставшихся без попечения родителей VIII вида", Слободзейскоий район, с. Глиное</t>
  </si>
  <si>
    <t>Капитальный ремонт по объекту ГОУ "Специальная (коррекционная) общеобразовательная школа-интернат I-II,V видов", г. Тирасполь, ул. Зелинского, 5</t>
  </si>
  <si>
    <t>4.</t>
  </si>
  <si>
    <t>5.</t>
  </si>
  <si>
    <t>6.</t>
  </si>
  <si>
    <t>Капитальный ремонт инфекционного отделения ГУ "Рыбницкая ЦРБ"</t>
  </si>
  <si>
    <t>Капитальный ремонт по объекту МОУ ТСШ № 2,   ул. Советская, 59</t>
  </si>
  <si>
    <t>Капитальный ремонт по объекту МОУ ТСШ № 3,   ул. К. Маркса, 180</t>
  </si>
  <si>
    <t>Капитальный ремонт по объекту МОУ ТСШ № 4,  пер. Одесский, 2</t>
  </si>
  <si>
    <t>Капитальный ремонт по объекту МОУ ТСШ № 5, ул. Краснодонская, 62</t>
  </si>
  <si>
    <t xml:space="preserve">Капитальный ремонт по объекту МОУ ТСШ № 8, ул. Калинина, 17          </t>
  </si>
  <si>
    <t>Капитальный ремонт по объекту МОУ ТСШ № 11,  ул. К. Либкнехта, 185</t>
  </si>
  <si>
    <t>7.</t>
  </si>
  <si>
    <t>Капитальный ремонт по объекту МОУ ТСШ № 12,  ул. Юности, 38</t>
  </si>
  <si>
    <t>8.</t>
  </si>
  <si>
    <t>Капитальный ремонт по объекту МОУ ТСШ № 15,   ул. Сакриера, 59</t>
  </si>
  <si>
    <t>9.</t>
  </si>
  <si>
    <t>Капитальный ремонт по объекту МОУ ТСШ № 16,  ул. Юности, 16</t>
  </si>
  <si>
    <t>10.</t>
  </si>
  <si>
    <t>Капитальный ремонт по объекту МОУ ТСШ № 17, ул. Федько, 5</t>
  </si>
  <si>
    <t>11.</t>
  </si>
  <si>
    <t>12.</t>
  </si>
  <si>
    <t>Капитальный ремонт по объекту С(К)ОШИ, ул. Каховская, 17</t>
  </si>
  <si>
    <t>Капитальный ремонт по объекту  ДДЮТ, по ул. 25 Октября, 47</t>
  </si>
  <si>
    <t>Капитальный ремонт по объекту МДОУ № 7,   ул. Свердлова, 110</t>
  </si>
  <si>
    <t>Капитальный ремонт по объекту МДОУ № 10,  ул. Юности, 50</t>
  </si>
  <si>
    <t>Капитальный ремонт по объекту МДОУ № 16,  ул. Мира, 44</t>
  </si>
  <si>
    <t>Капитальный ремонт по объекту МДОУ № 18,   ул. К. Либкнехта, 80</t>
  </si>
  <si>
    <t>Капитальный ремонт по объекту МДОУ № 25,   ул. Р. Люксембург, 71</t>
  </si>
  <si>
    <t>Капитальный ремонт по объекту МДОУ № 41,  ул. Юности, 22</t>
  </si>
  <si>
    <t>Капитальный ремонт по объекту МДОУ № 52,  пер. Западный, 19</t>
  </si>
  <si>
    <t>Капитальный ремонт по объекту МОУ ДО "СДЮШОР футбола и игровых видов спорта им. И.И. Добровольского", ул. Федько, 9 А</t>
  </si>
  <si>
    <t>Капитальный ремонт по объекту МОУ ДО "СДЮШОР № 2 им. В.Б. Долгина", ул. Одесская, 75</t>
  </si>
  <si>
    <t>Государственная администрация г. Бендеры</t>
  </si>
  <si>
    <t>Капитальный ремонт по объекту МОУ "Гимназия № 2", ул.Комсомольская, 9</t>
  </si>
  <si>
    <t>Капитальный ремонт по объекту МОУ "Гимназия № 3", ул. Некрасова, 22</t>
  </si>
  <si>
    <t>Капитальный ремонт по объекту МОУ "БСОШ № 2", ул. Старого, 5а</t>
  </si>
  <si>
    <t>Капитальный ремонт по объекту МОУ "БСОШ № 4", ул. Тимирязева, 3</t>
  </si>
  <si>
    <t>Капитальный ремонт по объекту МОУ "БСОШ № 5", ул. Пушкина, 10</t>
  </si>
  <si>
    <t>Капитальный ремонт по объекту МДОУ "БДС № 2", ул.  Одесская, 6</t>
  </si>
  <si>
    <t>Капитальный ремонт по объекту МДОУ "БДС № 38", ул. 40 лет Победы, 48</t>
  </si>
  <si>
    <t>Капитальный ремонт по объекту "Детский дом семейного типа", г. Бендеры, ул. 50 лет Победы,  3</t>
  </si>
  <si>
    <t>Капитальный ремонт по объекту МОУ "Ново-Котовская ООШ"</t>
  </si>
  <si>
    <t>Капитальный ремонт по объекту МОУ "Коротнянская МСОШ"</t>
  </si>
  <si>
    <t>Государственная администрация  Дубоссарского района и г. Дубоссары</t>
  </si>
  <si>
    <t>Капитальный ремонт по объекту ДОУ "Ивушка", г. Дубоссары, ул. Ленина, 69а</t>
  </si>
  <si>
    <t>Капитальный ремонт по объекту MOУ "Ново-Комиссаровская РМОШ", с. Ново-Комиссаровка, ул. Школьная, 1</t>
  </si>
  <si>
    <t>Капитальный ремонт по объекту МОУ "Григориопольская общеобразовательная средняя школа № 1 им. А. Нирша с лицейскими классами"</t>
  </si>
  <si>
    <t>Капитальный ремонт по объекту МДОУ "Детский сад комбинированного вида № 23 "Звездочка", с. Красная Горка</t>
  </si>
  <si>
    <t>Капитальный ремонт по объекту МОУ "Детский сад № 18 "Андриеш", с. Делакеу</t>
  </si>
  <si>
    <t>Капитальный ремонт по объекту МДОУ "Детский сад общеразвивающего вида № 10 "Чайка", п. Карманово</t>
  </si>
  <si>
    <t>Капитальный ремонт по объекту МОУ "Малаештская ОСШ", с. Малаешты</t>
  </si>
  <si>
    <t>Капитальный ремонт по объекту  МОУ "Ташлыкская ОСШ  им. А. Антонова", ул. Мира, 36</t>
  </si>
  <si>
    <t xml:space="preserve">Капитальный ремонт по объекту МОУ ДО "Каменский ДДЮТ", г. Каменка, ул. Ленина, 24 </t>
  </si>
  <si>
    <t>Капитальный ремонт по объекту МОУ "Рашковская ОСШ д/с", с. Рашково, ул. Ленина, 130</t>
  </si>
  <si>
    <t>Капитальный ремонт по объекту МОУ ДО "Каменская детская художественная школа", г. Каменка, ул. Ленина, 1</t>
  </si>
  <si>
    <t>Капитальный ремонт по объекту МДОУ "Каменский д/с № 5"</t>
  </si>
  <si>
    <t xml:space="preserve"> МДОУ "Мугурел", Григориопольский район, с. Малаешты, ул. Багнюка, б/н (монтаж оборудования для диспетчерского контроля, монтаж телефонной линии, ремонт здания котельной, обследование дымовых труб, демонтаж неэксплуатируемой дымовой трубы)</t>
  </si>
  <si>
    <t>Итого по подстатье (240 330)</t>
  </si>
  <si>
    <t>Итого по программе капитального ремонта</t>
  </si>
  <si>
    <t>ВСЕГО по Программе капитальных вложений и Программе капитального ремонта на 2018 год</t>
  </si>
  <si>
    <t>Программа развития материально-технической базы</t>
  </si>
  <si>
    <t>Приобретение мягкого инвентаря и обмундирования (110320)</t>
  </si>
  <si>
    <t>Приобретение мягкого инвентаря ГУ "Республиканская клиническая больница"</t>
  </si>
  <si>
    <t>Приобретение мягкого инвентаря ГУ "Республиканский госпиталь инвалидов ВОВ"</t>
  </si>
  <si>
    <t>Приобретение мягкого инвентаря ГУ "Бендерская центральная городская больница"</t>
  </si>
  <si>
    <t>Приобретение мягкого инвентаря ГУ "Рыбницкая центральная районная больница"</t>
  </si>
  <si>
    <t>Приобретение мягкого инвентаря ГУ "Дубоссарская центральная районная больница"</t>
  </si>
  <si>
    <t>Приобретение мягкого инвентаря ГУ "Григориопольская центральная районная больница"</t>
  </si>
  <si>
    <t>Приобретение мягкого инвентаря ГУ "Каменская центральная районная больница"</t>
  </si>
  <si>
    <t>Приобретение мягкого инвентаря ГУЗ "Днестровская городская больница"</t>
  </si>
  <si>
    <t>Приобретение мягкого инвентаря ГУ "Слободзейская центральная районная больница"</t>
  </si>
  <si>
    <t>13.</t>
  </si>
  <si>
    <t>Приобретение мягкого инвентаря ГУ "Республиканская психиатрическая  больница", с.Выхватинцы</t>
  </si>
  <si>
    <t>Итого по подстатье 110320</t>
  </si>
  <si>
    <t>Приобретение прочих расходных материалов и предметов снабжения (110360)</t>
  </si>
  <si>
    <t>Приобретение мебели ГУ "Республиканская клиническая больница"</t>
  </si>
  <si>
    <t>Приобретение мебели ГУ "Республиканский госпиталь инвалидов ВОВ"</t>
  </si>
  <si>
    <t>Приобретение мебели ГУ "Бендерская центральная городская больница"</t>
  </si>
  <si>
    <t>Приобретение мебели ГУ "Рыбницкая центральная районная больница"</t>
  </si>
  <si>
    <t>Приобретение мебели ГУ "Дубоссарская центральная районная больница"</t>
  </si>
  <si>
    <t>Приобретение мебели ГУ "Григориопольская центральная районная больница"</t>
  </si>
  <si>
    <t>Приобретение мебели ГУ "Каменская центральная районная больница"</t>
  </si>
  <si>
    <t>Приобретение мебели ГУЗ "Днестровская городская больница"</t>
  </si>
  <si>
    <t>Приобретение мебели ГУ "Слободзейская центральная районная больница"</t>
  </si>
  <si>
    <t>Итого по подстатье 110360</t>
  </si>
  <si>
    <t>Приобретение медицинского оборудования и предметов длительного пользования (240120)</t>
  </si>
  <si>
    <t>Приобретение медицинского оборудования ГУЗ "Днестровская городская больница"</t>
  </si>
  <si>
    <t>Приобретение медицинского оборудования ГУ "Слободзейская центральная районная больница"</t>
  </si>
  <si>
    <t>Приобретение медицинского оборудования ГУ "Григориопольская центральная районная больница"</t>
  </si>
  <si>
    <t>Приобретение медицинского оборудования ГУ "Дубоссарская центральная районная больница"</t>
  </si>
  <si>
    <t>Приобретение медицинского оборудования  ГУ "Рыбницкая центральная районная больница"</t>
  </si>
  <si>
    <t>Приобретение медицинского оборудования  ГУ "Каменская центральная районная больница"</t>
  </si>
  <si>
    <t>Приобретение медицинского оборудования ГУ "Тираспольский клинический центр амбулаторно-поликлинической помощи"</t>
  </si>
  <si>
    <t>Приобретение медицинского оборудования ГУ "Бендерский центр амбулаторно-поликлинической помощи"</t>
  </si>
  <si>
    <t>Приобретение медицинского оборудования ГУ "Республиканское бюро судебно-медицинской экспертизы"</t>
  </si>
  <si>
    <t>Итого по подстатье 240120</t>
  </si>
  <si>
    <t>Итого по программе развития материально-технической базы</t>
  </si>
  <si>
    <t>ВСЕГО по смете Фонда капитальных вложений ПМР</t>
  </si>
  <si>
    <t xml:space="preserve">Капитальный ремонт    автономных газовых котельных  учреждений Государственной службы исполнения наказаний, в том числе проектные работы </t>
  </si>
  <si>
    <t>Поставка и монтаж оборудования очистного сооружения хозяйственно-бытовых сточных вод в с. Карманово Григориопольского района</t>
  </si>
  <si>
    <t xml:space="preserve">                                                                                                                                                           к Постановлению Правительства </t>
  </si>
  <si>
    <t xml:space="preserve">                                                                                                                                                          "Приложение № 9</t>
  </si>
  <si>
    <t xml:space="preserve">                                                                                                                                                          к Закону Приднестровской Молдавской  </t>
  </si>
  <si>
    <t xml:space="preserve">                                                                                                                                                          Республики</t>
  </si>
  <si>
    <t xml:space="preserve">                                                                                                                                                   "О республиканском бюджете на 2018 год"</t>
  </si>
  <si>
    <t>Реконструкция мягкой кровли на шатровую в ГОУ СПО "Слободзейский политехнический техникум", г. Слободзея, ул. Тираспольская, 16</t>
  </si>
  <si>
    <r>
      <t xml:space="preserve">Реконструкция кровли учебного корпуса и кровли общежития № 2 ГОУ СПО "Бендерский педагогический колледж", расположенных по адресу: г. Бендеры, улица Морозова, дом 8 </t>
    </r>
    <r>
      <rPr>
        <b/>
        <i/>
        <u/>
        <sz val="12"/>
        <rFont val="Times New Roman"/>
        <family val="1"/>
        <charset val="204"/>
      </rPr>
      <t xml:space="preserve">(кредиторская задолженность </t>
    </r>
    <r>
      <rPr>
        <b/>
        <i/>
        <sz val="12"/>
        <rFont val="Times New Roman"/>
        <family val="1"/>
        <charset val="204"/>
      </rPr>
      <t>за 2015 год</t>
    </r>
    <r>
      <rPr>
        <b/>
        <i/>
        <u/>
        <sz val="12"/>
        <rFont val="Times New Roman"/>
        <family val="1"/>
        <charset val="204"/>
      </rPr>
      <t>)</t>
    </r>
  </si>
  <si>
    <t>Строительство специализированного учреждения МСКОУ № 2 , ул. К. Либкнехта, 144а, г. Тирасполь (общестроительные и проектные работы)</t>
  </si>
  <si>
    <t>Строительство лицея-интерната на базе МОУ "Тираспольская средняя общеобразовательная школа № 4"</t>
  </si>
  <si>
    <t>Реконструкция помещения  в здании, расположенном  адресу: г. Бендеры,  ул. Первомайская, 49, с целью создания  центра спортивной подготовки для людей с ограниченными физическими возможностями,   в том числе проектные работы</t>
  </si>
  <si>
    <t>Государственная администрация Слободзейского района и г. Слободзея</t>
  </si>
  <si>
    <t>Реконструкция системы отопления, строительство котельной МОУ "Слободзейская СОШ № 2",   г. Слободзея (восточная часть)</t>
  </si>
  <si>
    <t xml:space="preserve">Строительство входной группы в Дендропарк на пересечении ул. Мира и ул. Одесская, первая очередь строительства                                                    </t>
  </si>
  <si>
    <r>
      <t>Строительство газовой котельной № 2 в/г № 11 в городе  Рыбница</t>
    </r>
    <r>
      <rPr>
        <b/>
        <i/>
        <sz val="12"/>
        <rFont val="Times New Roman"/>
        <family val="1"/>
        <charset val="204"/>
      </rPr>
      <t xml:space="preserve"> (</t>
    </r>
    <r>
      <rPr>
        <b/>
        <i/>
        <u/>
        <sz val="12"/>
        <rFont val="Times New Roman"/>
        <family val="1"/>
        <charset val="204"/>
      </rPr>
      <t>кредиторская задолженность</t>
    </r>
    <r>
      <rPr>
        <b/>
        <i/>
        <sz val="12"/>
        <rFont val="Times New Roman"/>
        <family val="1"/>
        <charset val="204"/>
      </rPr>
      <t xml:space="preserve"> за выполненные работы в 2010 году)</t>
    </r>
  </si>
  <si>
    <t>Реконструкция очистных сооружений в г. Григориополь</t>
  </si>
  <si>
    <t xml:space="preserve"> Реконструкция водопроводной сети д 100 мм из стальных труб с заменой на полиэтиленовые д 90 мм - 25 мм по ул. Ворошилова, ул. Космонавтов в с. Красногорка Григориопольского района, протяженностью 1700 м, в том числе проектные работы</t>
  </si>
  <si>
    <t>Установка водонапорной башни объемом 25м3 по ул. Багнюка в с. Малаешты Григориопольского района (проектные работы,  приобретение, монтаж водонапорной башни, устройство фундамента, общестроительные и электромонтажные работы , строительство подводящих сетей водопровода)</t>
  </si>
  <si>
    <t>Установка водонапорной башни объемом 15м3 в с. Колосово Григориопольского района (проектные работы, устройство фундамента, приобретение, монтаж водонапорной башни, электромонтажные работы, строительство подводящих сетей водопровода)</t>
  </si>
  <si>
    <t>Установка водонапорной башни объемом 15м3 в с. Черница Григориопольского района (проектные работы, устройство фундамента, приобретение, монтаж водонапорной башни, электромонтажные работы, строительство подводящих сетей водопровода)</t>
  </si>
  <si>
    <t>Установка водонапорной башни объемом 15м3 по ул. Котовского в с. Гыртоп Григориопольского района (проектные работы, устройство фундамента, приобретение, монтаж водонапорной башни,  электромонтажные работы, строительство подводящих сетей водопровода)</t>
  </si>
  <si>
    <t>Капитальный ремонт кровли в  ГОУ "Днестровский техникум энергетики и компьютерных технологий", г. Днестровск, ул. Первомайская, 7а</t>
  </si>
  <si>
    <t>Государственная администрация г. Тирасполь и г. Днестровск</t>
  </si>
  <si>
    <t>Капитальный ремонт по объекту МДОУ № 6,  ул. Юности, 19а</t>
  </si>
  <si>
    <t>Капитальный ремонт по объекту МДОУ № 39,  ул. Федько, 4а</t>
  </si>
  <si>
    <t xml:space="preserve">Капитальный ремонт по объекту МОУ ДО "ТСДЮШОР гребли и стрельбы", ул. 95-й Молд. див., 2б </t>
  </si>
  <si>
    <t>Капитальный ремонт по объекту МОУ "БСОШ № 11", ул.Космонавтов, 23</t>
  </si>
  <si>
    <t>Капитальный ремонт по объекту МОУ "БСОШ № 13", ул.50 лет ВЛКСМ, 7</t>
  </si>
  <si>
    <t>Капитальный ремонт по объекту МОУ "Бендерская специальная (коррекционная) школа интернат для детей с нарушением интеллекта", ул. Первомайская, 36</t>
  </si>
  <si>
    <t>Капитальный ремонт по объекту МДОУ "БДС № 1", ул.40 лет Победы, 54</t>
  </si>
  <si>
    <t>Капитальный ремонт по объекту МДОУ "БДС № 3", с. Протягайловка, пер. Первомайский, 6а</t>
  </si>
  <si>
    <t>Капитальный ремонт по объекту МДОУ "БДС № 10", ул. Г. Асаке, 11</t>
  </si>
  <si>
    <t>Капитальный ремонт по объекту МДОУ "БДС № 28", ул. П. Морозова, 10</t>
  </si>
  <si>
    <t>Капитальный ремонт по объекту МДОУ "БДС № 32", ул. Калинина, 79</t>
  </si>
  <si>
    <t>Капитальный ремонт по объекту МДОУ "БДС № 35", ул. Ленинградская, 40</t>
  </si>
  <si>
    <t>Капитальный ремонт по объекту МДОУ "БДС № 42", ул. Петровского, 67</t>
  </si>
  <si>
    <t>Капитальный ремонт по объекту МОУ "БДДЮТ "Алые паруса", ул. Космонавтов, 5</t>
  </si>
  <si>
    <t>Капитальный ремонт по объекту МОУ ДО "Детская музыкальная школа № 1", ул. Кирова, 87</t>
  </si>
  <si>
    <t>Государственная администрация Слобоздейского района и г. Слободзея</t>
  </si>
  <si>
    <t>Капитальный ремонт по объекту МДОУ  "Д\с"Романица", с. Карагаш, ул. Ленина, 100А</t>
  </si>
  <si>
    <t>Капитальный ремонт по объекту МОУ "Чобручская МСОШ № 2"</t>
  </si>
  <si>
    <t>Государственная администрация  Рыбницкого района и г. Рыбница</t>
  </si>
  <si>
    <t>Капитальный ремонт по объекту МОУ  "Рыбницкая  СОШ  № 9", г. Рыбница, ул. Гвардейская, 1</t>
  </si>
  <si>
    <t>Капитальный ремонт по объекту МДОУ "Рыбницкий  д/с  № 2", г. Рыбница, ул. Комсомольская, 40</t>
  </si>
  <si>
    <t>Капитальный ремонт по объекту МОУ "Рыбницкая русская гимназия № 1", г. Рыбница, пер. Победы, 16</t>
  </si>
  <si>
    <t>Капитальный ремонт по объекту МДОУ "Рыбницкий д/с 4",    г. Рыбница, ул. Гвардейская, 4</t>
  </si>
  <si>
    <t>Капитальный ремонт по объекту МОУ ДО "Дубоссарская детская музыкальная школа им. Г. Мургу", г. Дубоссары, ул. Советская, 1а</t>
  </si>
  <si>
    <t>Капитальный ремонт по объекту МОУ "Дубоссарская специальная (коррекционная) школа-интернат VIII вида", г. Дубоссары, ул. Свердлова, 8</t>
  </si>
  <si>
    <t>Капитальный ремонт по объекту МОУ "Дубоссарская MCOШ № 3'', г. Дубоссары, ул. Шикунова, 1</t>
  </si>
  <si>
    <t>Капитальный ремонт по объекту МДОУ "Дюймовочка", с. Дзержинское, ул. Совхозная, 5б</t>
  </si>
  <si>
    <t>Государственая администрация Григориопольского района и г. Григориополь</t>
  </si>
  <si>
    <t>Капитальный ремонт по объекту МОУ "Григориопольская общеобразовательная средняя школа № 2 им. А. Стоева с лицейскими классами"</t>
  </si>
  <si>
    <t>Государственная администрация Каменского района и г. Каменка</t>
  </si>
  <si>
    <t xml:space="preserve">Капитальный ремонт по объекту МОУ "Каменская общеобразовательная средняя школа № 2 с гимназическими классами", г. Каменка, ул. Ленина, 46                                                                                                                                                                      </t>
  </si>
  <si>
    <t>Капитальный ремонт помещения МОУ "Средняя школа с. Кузьмин" для размещения ФАП</t>
  </si>
  <si>
    <t>Капитальный ремонт по объекту "Здание интерната", г. Каменка, ул. Кирова, 59а</t>
  </si>
  <si>
    <t xml:space="preserve"> МДОУ "Аленушка", Григориопольский район, с. Красногорка, ул. Котовского, б/н (монтаж оборудования для диспетчерского контроля, монтаж телефонной линии, монтаж раздельного учета э/энергии и воды)</t>
  </si>
  <si>
    <t>Приобретение мягкого инвентаря ГУ "Республиканский центр матери и ребенка"</t>
  </si>
  <si>
    <t>Приобретение мягкого инвентаря ГУ "Бендерский центр матери и ребенка"</t>
  </si>
  <si>
    <t>Приобретение мебели ГУ "Республиканский центр матери и ребенка"</t>
  </si>
  <si>
    <t>Приобретение мебели ГУ "Бендерский центр матери и ребенка"</t>
  </si>
  <si>
    <t>Приобретение мебели ГУ "Республиканская психиатрическая  больница", с. Выхватинцы</t>
  </si>
  <si>
    <t>Приобретение медицинского оборудования ГУ "Бендерский центр матери и ребенка"</t>
  </si>
  <si>
    <t xml:space="preserve">                                                                                                                                                   ПРИЛОЖЕНИЕ </t>
  </si>
  <si>
    <t xml:space="preserve">                                                                                                                                                   Приднестровской Молдавской </t>
  </si>
  <si>
    <t xml:space="preserve">                                                                                                                                                   Республики </t>
  </si>
  <si>
    <r>
      <t>Реконструкция объекта незавершенного строительства "Стоматологическая поликлиника" под   гинекологический стационар  ГУ   "Республиканский  центр  матери  и ребенка"  в   городе Тирасполь (</t>
    </r>
    <r>
      <rPr>
        <b/>
        <i/>
        <u/>
        <sz val="12"/>
        <rFont val="Times New Roman"/>
        <family val="1"/>
        <charset val="204"/>
      </rPr>
      <t xml:space="preserve">кредиторская задолженность </t>
    </r>
    <r>
      <rPr>
        <b/>
        <i/>
        <sz val="12"/>
        <rFont val="Times New Roman"/>
        <family val="1"/>
        <charset val="204"/>
      </rPr>
      <t>за выполненные работы в 2013 году)</t>
    </r>
  </si>
  <si>
    <t>Строительство здания судебно-медицинской экспертизы и патологоанатомического отделения на территории ГУ "Республиканская клиническая больница" по ул. Мира, 33, г. Тирасполь, в том числе проектные работы</t>
  </si>
  <si>
    <t>Реконструкция существующего здания лит. 3Б на территории ГУ "Григорипольская центральная районная больница" под размещение педиатрического отделения на первом этаже по ул. Урицкого, 73а,  г. Григориополь,  том числе проектные работы</t>
  </si>
  <si>
    <t xml:space="preserve">Государственная администрация г. Тирасполь и г. Днестровск </t>
  </si>
  <si>
    <t>Строительство здания хирургического корпуса на территории ГУ "Республиканская клиническая больница" по ул. Мира, 33, г. Тирасполь,  проектные работы</t>
  </si>
  <si>
    <t>Завершение реконструкции здания Приднестровского государственного театра драмы и комедии  им. Н.С. Аронецкой, г. Тирасполь, в том числе проектные работы</t>
  </si>
  <si>
    <t>Установка водонапорной башни объемом 25м3 в районе трансформаторной подстанции № 529 в с. Малаешты Григориопольского района (проектные работы,  приобретение, монтаж водонапорной башни, устройство фундамента, строительство электрощитовой, электромонтажные работы, строительство подводящих сетей водопровода)</t>
  </si>
  <si>
    <t>Капитальный ремонт по объекту ГОУ "Парканская средняя общеобразовательная школа-интернат", Слободзейский район, с. Парканы, ул. Дмитрова, 4</t>
  </si>
  <si>
    <t>Капитальный ремонт по объекту ГОУ "Бендерский детский дом для детей-сирот и детей, оставшихся без попечения родителей", г. Бендеры, ул. Ленинградская, 20</t>
  </si>
  <si>
    <t>Капитальный ремонт по объекту МОУ ТСШ № 18,  ул. Комсомольская, 4/3</t>
  </si>
  <si>
    <t>Капитальный ремонт  по объекту МДОУ № 48,  ул. К. Либкнехта, 191а</t>
  </si>
  <si>
    <t>Капитальный ремонт по объекту МОУ "БСОШ № 20", с. Гиска, ул. Ленина, 130</t>
  </si>
  <si>
    <t>Капитальный ремонт по объекту "Бендерский городской стадион", ул. Коммунистическая, 117а</t>
  </si>
  <si>
    <t>Капитальный ремонт МОУ "Незавертайловская ОШ-д/сад № 1", с. Незавертайловка, ул. Жукова, 8</t>
  </si>
  <si>
    <t>Капитальный ремонт по объекту МОУ "Колосовский общеобразовательный комплекс "Основная школа-детский сад", с. Колосово</t>
  </si>
  <si>
    <t>Капитальный ремонт по объекту МДОУ "Каменский центр развития ребенка", г. Каменка, ул. Садовая, 3</t>
  </si>
  <si>
    <t>Приобретение мягкого инвентаря ГУ "Республиканская туберкулезная больница"</t>
  </si>
  <si>
    <t>Приобретение мебели ГУ "Республиканская туберкулезная больница"</t>
  </si>
  <si>
    <t>Капитальный ремонт кровли ГУ "Государственный культурный центр "Дворец Республики""</t>
  </si>
  <si>
    <t>Капитальный ремонт по объекту ГОУ "Бендерская специальная (коррекционная) общеобразовательная школа-интернат IV,VII видов, г. Бендеры, ул. 12 Октября, 81в</t>
  </si>
  <si>
    <t>Капитальный ремонт по объекту ГОУ "Чобручский детский дом", Слободзейский район, с. Чобручи, ул. Гагарина, 1</t>
  </si>
  <si>
    <t xml:space="preserve">Строительство  учебного блока для отделения хореографии в детской школе  искусств.  п. Первомайск,  в том числе проектные работы
</t>
  </si>
  <si>
    <t>Капитальный ремонт по объекту МДОУ "Каменский д/с № 7", г. Каменка, ул. Гагарина, 4</t>
  </si>
  <si>
    <t>Строительство сетей водопровода по ул. Степная, ул. 1-я Загородная в г. Рыбница</t>
  </si>
  <si>
    <t>Капитальный ремонт по объекту  МОУ "Бычковский комплекс средняя школа -детский сад", Григориопольского района</t>
  </si>
  <si>
    <t>Реконструкция Республиканского стадиона им. Е. Я.  Шинкаренко ГУ "Республиканский центр олимпийской подготовки" в г. Тирасполь"в том числе проектные работы</t>
  </si>
  <si>
    <r>
      <t xml:space="preserve">Завершение строительства ГУ "Республиканский спортивно-реабилитационный восстановительный центр инвалидов", расположенный по адресу: г. Тирасполь, ул. Ленина, 1/3, </t>
    </r>
    <r>
      <rPr>
        <sz val="12"/>
        <color rgb="FFFF0000"/>
        <rFont val="Times New Roman"/>
        <family val="1"/>
        <charset val="204"/>
      </rPr>
      <t>в том числе проектные работы</t>
    </r>
  </si>
  <si>
    <t>Государственная служба исполнения наказаний Министерства юстиции  Приднестровской Молдавской Республики</t>
  </si>
  <si>
    <t>Капитальный ремонт кровли административного здания Министрества просвещения ПМР, г. Тирасполь, ул. Мира, 27</t>
  </si>
  <si>
    <t xml:space="preserve">Реконструкция кровли корпуса интенсивного ухода и наблюдения (КУиН) ГУ "Тираспольский психоневрологический дом-интернат" в   городе  Тирасполь  </t>
  </si>
  <si>
    <t>Следственный комитет  Приднестровской Молдавской Республики</t>
  </si>
  <si>
    <t>Приобретение материалов для выполнения капитального ремонта здания Следственного комитета, расположенного в г. Тирасполь, переулок 8 Марта д. 3. (работы выполняются без привлечения подрядных  организаций)</t>
  </si>
  <si>
    <t xml:space="preserve">Приобретение материалов для выполнения капитального ремонта охранных сооружений собственными силами по объектам ГСИН МЮ ПМР </t>
  </si>
  <si>
    <t>Государственная администрация Рыбницкого района и г. Рыбница</t>
  </si>
  <si>
    <t>Проектирование и строительсво наружной лифтовой шахты,  и монтаж лифтового оборудования по объекту МОУ "Рыбницкая специальная коррекционная общеобразовательная школа-детский сад" г. Рыбница, ул. Юбилейная, 54</t>
  </si>
  <si>
    <t>Реконструкция   приёмного отделения здания  ГУ "Республикаская клиническая больница" по ул. Мира, 33,  г. Тирасполь, с обеспечением подъезда машин скорой медицинской помощи и в том числе проектные работы</t>
  </si>
  <si>
    <t>Реконструкция здания ГУ "Тираспольский клинический центр амбулоторно-поликлинической помощи"  по ул. Свердлова, 50, г. Тирасполь (обустройство шахты и приобретение лифта)</t>
  </si>
  <si>
    <t>Реконструкция   здания ит.А на территории ГУ "Григорипольская центральная районная больница" по ул. Урицкого, 73а г.Григориполь,  проектные работы</t>
  </si>
  <si>
    <t>Приобретение прочих расходных материалов и предметов снабжения (110 360)</t>
  </si>
  <si>
    <t xml:space="preserve">Реконструкция котельной в ГОУ "Чобручский детский дом", Слободзейский район, с. Чобручи, ул. Гагарина, 1 </t>
  </si>
  <si>
    <t>Капитальный ремонт  4, 5, и 6 этажей здания Следственного комитета, расположенного в г. Тирасполь, переулок 8 Марта д. 3.</t>
  </si>
  <si>
    <t>Капитальный ремонт объектов административного назначения (240 340)</t>
  </si>
  <si>
    <t>Итого по подстатье (240 340)</t>
  </si>
  <si>
    <r>
      <t xml:space="preserve">Создание  парка имени  Александра Невского на территории исторического военно-мемориального комплекса "Бендерская крепость" и реконструкция исторического военно-мемориального  комплекса "Бендерская крепость" ГУП "ИВМК "Бендерская крепость" МВД ПМР </t>
    </r>
    <r>
      <rPr>
        <b/>
        <i/>
        <sz val="12"/>
        <color rgb="FFFF0000"/>
        <rFont val="Times New Roman"/>
        <family val="1"/>
        <charset val="204"/>
      </rPr>
      <t>(новое строительство), в том числе кредиторская задолженность за выполненные  работы в 2017 году  в сумме 17 256 рублей.</t>
    </r>
  </si>
  <si>
    <t>Капитальный ремонт по объекту ГУ "Республиканский специализированный Дом ребёнка" (устройство пандусов)</t>
  </si>
  <si>
    <t>Капитальный ремонт по объекту МДОУ "БДС № 9", ул. Лазо, 28</t>
  </si>
  <si>
    <t>н/о</t>
  </si>
  <si>
    <t>Капитальный ремонт по объекту МДОУ "БДС № 24", ул. Космонавтов, 31</t>
  </si>
  <si>
    <t xml:space="preserve">«Реконструкция канализационного коллектора Д 1200 мм, расположенного в г. Бендеры по ул. Котовского, на участке от  ул. С. Лазо до ул. Ленина, с заменой на полипропилен Д 800мм, общей протяженностью 152,1 м» </t>
  </si>
  <si>
    <t>Приобретение медицинского оборудования ГУ "Республиканский центр матери и ребенка"</t>
  </si>
  <si>
    <t>Приобретение медицинского оборудования ГУ "Республиканское психиотрическая больница с. Выхватенцы Рыбницкого района""</t>
  </si>
  <si>
    <t>Капитальный ремонт по объекту МДОУ "БДС № 13", ул. Лазо, 21а</t>
  </si>
  <si>
    <t>Приобретение медицинского оборудования ГУ  "Республиканская клиническая больница"</t>
  </si>
  <si>
    <t xml:space="preserve">                                                                                                                                                   от 12 сентября 2018 года № 317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</si>
</sst>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u/>
      <sz val="8.25"/>
      <color theme="10"/>
      <name val="Calibri"/>
      <family val="2"/>
      <charset val="204"/>
    </font>
    <font>
      <b/>
      <u/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3"/>
      <name val="Calibri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218">
    <xf numFmtId="0" fontId="0" fillId="0" borderId="0" xfId="0"/>
    <xf numFmtId="0" fontId="2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/>
    <xf numFmtId="0" fontId="8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2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3" fontId="4" fillId="0" borderId="15" xfId="0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top" wrapText="1"/>
    </xf>
    <xf numFmtId="3" fontId="2" fillId="0" borderId="15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3" fontId="4" fillId="0" borderId="19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3" fontId="4" fillId="0" borderId="9" xfId="0" applyNumberFormat="1" applyFont="1" applyFill="1" applyBorder="1" applyAlignment="1">
      <alignment horizontal="center" vertical="center" wrapText="1"/>
    </xf>
    <xf numFmtId="0" fontId="2" fillId="0" borderId="14" xfId="3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/>
    </xf>
    <xf numFmtId="3" fontId="2" fillId="0" borderId="15" xfId="1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vertical="top" wrapText="1"/>
    </xf>
    <xf numFmtId="3" fontId="2" fillId="0" borderId="26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left" vertical="center" wrapText="1"/>
    </xf>
    <xf numFmtId="3" fontId="2" fillId="0" borderId="15" xfId="1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left" vertical="top" wrapText="1"/>
    </xf>
    <xf numFmtId="3" fontId="4" fillId="0" borderId="9" xfId="0" applyNumberFormat="1" applyFont="1" applyFill="1" applyBorder="1" applyAlignment="1">
      <alignment horizontal="center" vertical="center"/>
    </xf>
    <xf numFmtId="3" fontId="14" fillId="0" borderId="0" xfId="0" applyNumberFormat="1" applyFont="1" applyFill="1"/>
    <xf numFmtId="0" fontId="14" fillId="0" borderId="0" xfId="0" applyFont="1" applyFill="1"/>
    <xf numFmtId="0" fontId="4" fillId="0" borderId="8" xfId="0" applyFont="1" applyFill="1" applyBorder="1" applyAlignment="1">
      <alignment horizontal="left" vertical="center" wrapText="1"/>
    </xf>
    <xf numFmtId="0" fontId="15" fillId="0" borderId="0" xfId="0" applyFont="1" applyFill="1"/>
    <xf numFmtId="3" fontId="16" fillId="0" borderId="0" xfId="0" applyNumberFormat="1" applyFont="1" applyFill="1"/>
    <xf numFmtId="0" fontId="17" fillId="0" borderId="28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3" fontId="7" fillId="0" borderId="19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top" wrapText="1"/>
    </xf>
    <xf numFmtId="0" fontId="2" fillId="0" borderId="25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/>
    </xf>
    <xf numFmtId="0" fontId="2" fillId="0" borderId="30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left"/>
    </xf>
    <xf numFmtId="3" fontId="4" fillId="0" borderId="29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left" vertical="center" wrapText="1"/>
    </xf>
    <xf numFmtId="3" fontId="4" fillId="0" borderId="35" xfId="0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7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4" fontId="2" fillId="0" borderId="14" xfId="0" applyNumberFormat="1" applyFont="1" applyFill="1" applyBorder="1" applyAlignment="1">
      <alignment horizontal="left" vertical="center" wrapText="1"/>
    </xf>
    <xf numFmtId="3" fontId="2" fillId="0" borderId="14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vertical="center" wrapText="1"/>
    </xf>
    <xf numFmtId="0" fontId="4" fillId="0" borderId="31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vertical="center" wrapText="1"/>
    </xf>
    <xf numFmtId="3" fontId="5" fillId="0" borderId="32" xfId="0" applyNumberFormat="1" applyFont="1" applyFill="1" applyBorder="1" applyAlignment="1">
      <alignment horizontal="center" vertical="center"/>
    </xf>
    <xf numFmtId="3" fontId="7" fillId="0" borderId="32" xfId="0" applyNumberFormat="1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18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19" fillId="0" borderId="13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vertical="center" wrapText="1"/>
    </xf>
    <xf numFmtId="3" fontId="20" fillId="0" borderId="15" xfId="0" applyNumberFormat="1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 wrapText="1"/>
    </xf>
    <xf numFmtId="4" fontId="20" fillId="0" borderId="14" xfId="0" applyNumberFormat="1" applyFont="1" applyFill="1" applyBorder="1" applyAlignment="1">
      <alignment horizontal="left" vertical="center" wrapText="1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left" vertical="top" wrapText="1"/>
    </xf>
    <xf numFmtId="0" fontId="20" fillId="0" borderId="14" xfId="0" applyFont="1" applyFill="1" applyBorder="1" applyAlignment="1">
      <alignment horizontal="left" vertical="center" wrapText="1"/>
    </xf>
    <xf numFmtId="0" fontId="20" fillId="0" borderId="14" xfId="0" applyFont="1" applyFill="1" applyBorder="1" applyAlignment="1">
      <alignment horizontal="center" vertical="center"/>
    </xf>
    <xf numFmtId="3" fontId="22" fillId="0" borderId="0" xfId="0" applyNumberFormat="1" applyFont="1" applyFill="1"/>
    <xf numFmtId="0" fontId="20" fillId="0" borderId="13" xfId="0" applyFont="1" applyFill="1" applyBorder="1" applyAlignment="1">
      <alignment horizontal="center" vertical="center"/>
    </xf>
    <xf numFmtId="3" fontId="21" fillId="0" borderId="15" xfId="0" applyNumberFormat="1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left" vertical="center" wrapText="1"/>
    </xf>
    <xf numFmtId="3" fontId="20" fillId="0" borderId="29" xfId="0" applyNumberFormat="1" applyFont="1" applyFill="1" applyBorder="1" applyAlignment="1">
      <alignment horizontal="center" vertical="center"/>
    </xf>
    <xf numFmtId="3" fontId="20" fillId="0" borderId="29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0" fillId="2" borderId="0" xfId="0" applyNumberFormat="1" applyFill="1" applyBorder="1"/>
    <xf numFmtId="3" fontId="0" fillId="2" borderId="0" xfId="0" applyNumberFormat="1" applyFill="1" applyBorder="1" applyAlignment="1">
      <alignment horizontal="center" vertical="center" wrapText="1"/>
    </xf>
    <xf numFmtId="0" fontId="0" fillId="2" borderId="0" xfId="0" applyNumberFormat="1" applyFill="1" applyBorder="1" applyAlignment="1">
      <alignment vertical="center"/>
    </xf>
    <xf numFmtId="3" fontId="0" fillId="2" borderId="0" xfId="0" applyNumberFormat="1" applyFill="1" applyBorder="1" applyAlignment="1">
      <alignment horizontal="center" vertical="center"/>
    </xf>
    <xf numFmtId="0" fontId="0" fillId="2" borderId="0" xfId="0" applyNumberFormat="1" applyFill="1" applyBorder="1" applyAlignment="1">
      <alignment horizontal="center" vertical="center" wrapText="1"/>
    </xf>
    <xf numFmtId="0" fontId="3" fillId="2" borderId="0" xfId="0" applyFont="1" applyFill="1" applyBorder="1"/>
    <xf numFmtId="0" fontId="0" fillId="2" borderId="0" xfId="0" applyNumberFormat="1" applyFill="1" applyBorder="1" applyAlignment="1">
      <alignment horizontal="center" vertical="center"/>
    </xf>
    <xf numFmtId="0" fontId="18" fillId="2" borderId="0" xfId="0" applyFont="1" applyFill="1"/>
    <xf numFmtId="0" fontId="2" fillId="2" borderId="14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vertical="top" wrapText="1"/>
    </xf>
    <xf numFmtId="3" fontId="2" fillId="2" borderId="15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left" vertical="center" wrapText="1"/>
    </xf>
    <xf numFmtId="3" fontId="4" fillId="2" borderId="15" xfId="0" applyNumberFormat="1" applyFont="1" applyFill="1" applyBorder="1" applyAlignment="1">
      <alignment horizontal="center" vertical="center"/>
    </xf>
    <xf numFmtId="3" fontId="21" fillId="2" borderId="37" xfId="0" applyNumberFormat="1" applyFont="1" applyFill="1" applyBorder="1" applyAlignment="1">
      <alignment horizontal="center" vertical="center" wrapText="1"/>
    </xf>
    <xf numFmtId="3" fontId="21" fillId="0" borderId="38" xfId="0" applyNumberFormat="1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left" vertical="center" wrapText="1"/>
    </xf>
    <xf numFmtId="0" fontId="20" fillId="2" borderId="14" xfId="0" applyFont="1" applyFill="1" applyBorder="1" applyAlignment="1">
      <alignment horizontal="center" vertical="center" wrapText="1"/>
    </xf>
    <xf numFmtId="3" fontId="21" fillId="2" borderId="14" xfId="0" applyNumberFormat="1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left" vertical="center" wrapText="1"/>
    </xf>
    <xf numFmtId="3" fontId="21" fillId="0" borderId="14" xfId="0" applyNumberFormat="1" applyFont="1" applyFill="1" applyBorder="1" applyAlignment="1">
      <alignment horizontal="center" vertical="center" wrapText="1"/>
    </xf>
    <xf numFmtId="3" fontId="20" fillId="2" borderId="15" xfId="0" applyNumberFormat="1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3" fontId="20" fillId="2" borderId="15" xfId="0" applyNumberFormat="1" applyFont="1" applyFill="1" applyBorder="1" applyAlignment="1">
      <alignment horizontal="center" vertical="center"/>
    </xf>
    <xf numFmtId="0" fontId="19" fillId="2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left" vertical="top" wrapText="1"/>
    </xf>
    <xf numFmtId="0" fontId="20" fillId="2" borderId="13" xfId="0" applyFont="1" applyFill="1" applyBorder="1" applyAlignment="1">
      <alignment horizontal="center" vertical="center" wrapText="1"/>
    </xf>
    <xf numFmtId="3" fontId="21" fillId="0" borderId="19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2" borderId="14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3" fontId="4" fillId="2" borderId="15" xfId="0" applyNumberFormat="1" applyFont="1" applyFill="1" applyBorder="1" applyAlignment="1">
      <alignment horizontal="center" vertical="center" wrapText="1"/>
    </xf>
    <xf numFmtId="3" fontId="2" fillId="2" borderId="15" xfId="0" applyNumberFormat="1" applyFont="1" applyFill="1" applyBorder="1" applyAlignment="1">
      <alignment horizontal="center" vertical="center"/>
    </xf>
    <xf numFmtId="0" fontId="2" fillId="2" borderId="14" xfId="2" applyFont="1" applyFill="1" applyBorder="1" applyAlignment="1" applyProtection="1">
      <alignment horizontal="left" vertical="center" wrapText="1"/>
    </xf>
    <xf numFmtId="4" fontId="20" fillId="2" borderId="14" xfId="0" applyNumberFormat="1" applyFont="1" applyFill="1" applyBorder="1" applyAlignment="1">
      <alignment horizontal="left" vertical="top" wrapText="1"/>
    </xf>
    <xf numFmtId="3" fontId="23" fillId="0" borderId="0" xfId="0" applyNumberFormat="1" applyFont="1" applyFill="1" applyAlignment="1">
      <alignment vertical="center"/>
    </xf>
    <xf numFmtId="3" fontId="5" fillId="2" borderId="32" xfId="0" applyNumberFormat="1" applyFont="1" applyFill="1" applyBorder="1" applyAlignment="1">
      <alignment horizontal="center" vertical="center"/>
    </xf>
    <xf numFmtId="3" fontId="3" fillId="2" borderId="0" xfId="0" applyNumberFormat="1" applyFont="1" applyFill="1"/>
    <xf numFmtId="0" fontId="2" fillId="0" borderId="14" xfId="0" applyFont="1" applyFill="1" applyBorder="1" applyAlignment="1">
      <alignment horizontal="center" vertical="center"/>
    </xf>
    <xf numFmtId="3" fontId="4" fillId="0" borderId="14" xfId="0" applyNumberFormat="1" applyFont="1" applyFill="1" applyBorder="1" applyAlignment="1">
      <alignment horizontal="center" vertical="center"/>
    </xf>
    <xf numFmtId="3" fontId="21" fillId="0" borderId="15" xfId="0" applyNumberFormat="1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3" fontId="20" fillId="0" borderId="14" xfId="0" applyNumberFormat="1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left" vertical="top" wrapText="1"/>
    </xf>
    <xf numFmtId="3" fontId="4" fillId="2" borderId="9" xfId="0" applyNumberFormat="1" applyFont="1" applyFill="1" applyBorder="1" applyAlignment="1">
      <alignment horizontal="center" vertical="center" wrapText="1"/>
    </xf>
    <xf numFmtId="3" fontId="0" fillId="2" borderId="0" xfId="0" applyNumberFormat="1" applyFill="1" applyBorder="1"/>
    <xf numFmtId="3" fontId="7" fillId="2" borderId="9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4" fontId="4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7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31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</cellXfs>
  <cellStyles count="5">
    <cellStyle name="Гиперссылка" xfId="2" builtinId="8"/>
    <cellStyle name="Обычный" xfId="0" builtinId="0"/>
    <cellStyle name="Обычный 2" xfId="4"/>
    <cellStyle name="Обычный 2 2" xfId="3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29"/>
  <sheetViews>
    <sheetView tabSelected="1" zoomScale="98" zoomScaleNormal="98" zoomScaleSheetLayoutView="100" workbookViewId="0">
      <selection activeCell="B5" sqref="B5:C5"/>
    </sheetView>
  </sheetViews>
  <sheetFormatPr defaultColWidth="8.85546875" defaultRowHeight="15.75"/>
  <cols>
    <col min="1" max="1" width="4" style="1" customWidth="1"/>
    <col min="2" max="2" width="114" style="2" customWidth="1"/>
    <col min="3" max="3" width="15.7109375" style="10" bestFit="1" customWidth="1"/>
    <col min="4" max="4" width="11.140625" style="2" hidden="1" customWidth="1"/>
    <col min="5" max="5" width="13.140625" style="2" hidden="1" customWidth="1"/>
    <col min="6" max="6" width="13" style="2" hidden="1" customWidth="1"/>
    <col min="7" max="7" width="15.140625" style="2" hidden="1" customWidth="1"/>
    <col min="8" max="8" width="12.5703125" style="2" hidden="1" customWidth="1"/>
    <col min="9" max="9" width="8.85546875" style="2" customWidth="1"/>
    <col min="10" max="10" width="3.7109375" style="2" customWidth="1"/>
    <col min="11" max="11" width="4.7109375" style="2" customWidth="1"/>
    <col min="12" max="12" width="11.5703125" style="2" customWidth="1"/>
    <col min="13" max="16384" width="8.85546875" style="2"/>
  </cols>
  <sheetData>
    <row r="1" spans="1:20">
      <c r="B1" s="173" t="s">
        <v>228</v>
      </c>
      <c r="C1" s="173"/>
    </row>
    <row r="2" spans="1:20">
      <c r="A2" s="174" t="s">
        <v>166</v>
      </c>
      <c r="B2" s="174"/>
      <c r="C2" s="174"/>
    </row>
    <row r="3" spans="1:20">
      <c r="A3" s="84"/>
      <c r="B3" s="174" t="s">
        <v>229</v>
      </c>
      <c r="C3" s="174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</row>
    <row r="4" spans="1:20">
      <c r="A4" s="84"/>
      <c r="B4" s="174" t="s">
        <v>230</v>
      </c>
      <c r="C4" s="174"/>
      <c r="J4" s="111"/>
      <c r="K4" s="111"/>
      <c r="L4" s="111"/>
      <c r="M4" s="111"/>
    </row>
    <row r="5" spans="1:20">
      <c r="A5" s="84"/>
      <c r="B5" s="174" t="s">
        <v>284</v>
      </c>
      <c r="C5" s="174"/>
    </row>
    <row r="6" spans="1:20">
      <c r="A6" s="68"/>
      <c r="B6" s="186"/>
      <c r="C6" s="186"/>
    </row>
    <row r="7" spans="1:20">
      <c r="A7" s="174" t="s">
        <v>167</v>
      </c>
      <c r="B7" s="174"/>
      <c r="C7" s="174"/>
      <c r="K7" s="3"/>
    </row>
    <row r="8" spans="1:20">
      <c r="A8" s="174" t="s">
        <v>168</v>
      </c>
      <c r="B8" s="174"/>
      <c r="C8" s="174"/>
    </row>
    <row r="9" spans="1:20">
      <c r="A9" s="174" t="s">
        <v>169</v>
      </c>
      <c r="B9" s="174"/>
      <c r="C9" s="174"/>
    </row>
    <row r="10" spans="1:20">
      <c r="A10" s="68"/>
      <c r="B10" s="174" t="s">
        <v>170</v>
      </c>
      <c r="C10" s="174"/>
    </row>
    <row r="11" spans="1:20">
      <c r="A11" s="86"/>
      <c r="B11" s="87"/>
      <c r="C11" s="87"/>
    </row>
    <row r="12" spans="1:20">
      <c r="A12" s="175" t="s">
        <v>0</v>
      </c>
      <c r="B12" s="175"/>
      <c r="C12" s="175"/>
    </row>
    <row r="13" spans="1:20">
      <c r="A13" s="175" t="s">
        <v>1</v>
      </c>
      <c r="B13" s="175"/>
      <c r="C13" s="175"/>
    </row>
    <row r="14" spans="1:20" ht="15.75" customHeight="1" thickBot="1">
      <c r="A14" s="176"/>
      <c r="B14" s="176"/>
      <c r="C14" s="176"/>
    </row>
    <row r="15" spans="1:20" ht="21.75" thickBot="1">
      <c r="A15" s="4" t="s">
        <v>2</v>
      </c>
      <c r="B15" s="5" t="s">
        <v>3</v>
      </c>
      <c r="C15" s="6" t="s">
        <v>4</v>
      </c>
    </row>
    <row r="16" spans="1:20" ht="16.5" thickBot="1">
      <c r="A16" s="7"/>
      <c r="B16" s="8"/>
      <c r="C16" s="9"/>
    </row>
    <row r="17" spans="1:15" ht="19.5" thickBot="1">
      <c r="A17" s="177" t="s">
        <v>5</v>
      </c>
      <c r="B17" s="178"/>
      <c r="C17" s="179"/>
    </row>
    <row r="18" spans="1:15" ht="16.5">
      <c r="A18" s="180" t="s">
        <v>6</v>
      </c>
      <c r="B18" s="181"/>
      <c r="C18" s="182"/>
    </row>
    <row r="19" spans="1:15">
      <c r="A19" s="170" t="s">
        <v>7</v>
      </c>
      <c r="B19" s="171"/>
      <c r="C19" s="172"/>
    </row>
    <row r="20" spans="1:15" ht="47.25">
      <c r="A20" s="11">
        <v>1</v>
      </c>
      <c r="B20" s="72" t="s">
        <v>231</v>
      </c>
      <c r="C20" s="13">
        <v>131795</v>
      </c>
      <c r="E20" s="10">
        <f>C20</f>
        <v>131795</v>
      </c>
    </row>
    <row r="21" spans="1:15" ht="31.5">
      <c r="A21" s="11">
        <v>2</v>
      </c>
      <c r="B21" s="12" t="s">
        <v>235</v>
      </c>
      <c r="C21" s="13">
        <v>350000</v>
      </c>
      <c r="F21" s="2">
        <v>5035000</v>
      </c>
    </row>
    <row r="22" spans="1:15" ht="31.5">
      <c r="A22" s="11">
        <v>3</v>
      </c>
      <c r="B22" s="12" t="s">
        <v>232</v>
      </c>
      <c r="C22" s="93">
        <v>5136237</v>
      </c>
      <c r="K22" s="134"/>
      <c r="O22" s="14"/>
    </row>
    <row r="23" spans="1:15" ht="31.5">
      <c r="A23" s="129">
        <v>4</v>
      </c>
      <c r="B23" s="121" t="s">
        <v>268</v>
      </c>
      <c r="C23" s="93">
        <v>113578</v>
      </c>
    </row>
    <row r="24" spans="1:15" ht="47.25">
      <c r="A24" s="11">
        <v>5</v>
      </c>
      <c r="B24" s="12" t="s">
        <v>233</v>
      </c>
      <c r="C24" s="13">
        <f>1630000+1837455</f>
        <v>3467455</v>
      </c>
      <c r="E24" s="2">
        <v>1837455</v>
      </c>
    </row>
    <row r="25" spans="1:15" ht="31.5">
      <c r="A25" s="129">
        <v>6</v>
      </c>
      <c r="B25" s="121" t="s">
        <v>266</v>
      </c>
      <c r="C25" s="93">
        <v>2121286</v>
      </c>
    </row>
    <row r="26" spans="1:15" ht="31.5">
      <c r="A26" s="91">
        <v>7</v>
      </c>
      <c r="B26" s="95" t="s">
        <v>267</v>
      </c>
      <c r="C26" s="93">
        <v>580200</v>
      </c>
    </row>
    <row r="27" spans="1:15">
      <c r="A27" s="15"/>
      <c r="B27" s="16" t="s">
        <v>8</v>
      </c>
      <c r="C27" s="17">
        <f>C20+C21+C22+C23+C24+C25+C26</f>
        <v>11900551</v>
      </c>
      <c r="E27" s="10">
        <f>E20+E24</f>
        <v>1969250</v>
      </c>
      <c r="F27" s="2">
        <f>F21</f>
        <v>5035000</v>
      </c>
      <c r="G27" s="10">
        <f>C27+F27-E27</f>
        <v>14966301</v>
      </c>
    </row>
    <row r="28" spans="1:15">
      <c r="A28" s="183" t="s">
        <v>9</v>
      </c>
      <c r="B28" s="184"/>
      <c r="C28" s="185"/>
    </row>
    <row r="29" spans="1:15" ht="33.75" customHeight="1">
      <c r="A29" s="81">
        <v>1</v>
      </c>
      <c r="B29" s="112" t="s">
        <v>236</v>
      </c>
      <c r="C29" s="128">
        <f>6125040</f>
        <v>6125040</v>
      </c>
      <c r="J29" s="142"/>
    </row>
    <row r="30" spans="1:15">
      <c r="A30" s="170" t="s">
        <v>10</v>
      </c>
      <c r="B30" s="171"/>
      <c r="C30" s="172"/>
    </row>
    <row r="31" spans="1:15" ht="31.5">
      <c r="A31" s="18">
        <v>1</v>
      </c>
      <c r="B31" s="12" t="s">
        <v>171</v>
      </c>
      <c r="C31" s="126">
        <f>783732-11907</f>
        <v>771825</v>
      </c>
    </row>
    <row r="32" spans="1:15" ht="47.25">
      <c r="A32" s="18">
        <v>2</v>
      </c>
      <c r="B32" s="72" t="s">
        <v>172</v>
      </c>
      <c r="C32" s="24">
        <v>289698</v>
      </c>
      <c r="E32" s="2">
        <v>289698</v>
      </c>
    </row>
    <row r="33" spans="1:5">
      <c r="A33" s="15"/>
      <c r="B33" s="19" t="s">
        <v>8</v>
      </c>
      <c r="C33" s="17">
        <f>C31+C32</f>
        <v>1061523</v>
      </c>
    </row>
    <row r="34" spans="1:5">
      <c r="A34" s="170" t="s">
        <v>11</v>
      </c>
      <c r="B34" s="171"/>
      <c r="C34" s="172"/>
    </row>
    <row r="35" spans="1:5" ht="31.5">
      <c r="A35" s="18">
        <v>1</v>
      </c>
      <c r="B35" s="12" t="s">
        <v>12</v>
      </c>
      <c r="C35" s="20">
        <v>3429335</v>
      </c>
    </row>
    <row r="36" spans="1:5">
      <c r="A36" s="15"/>
      <c r="B36" s="16" t="s">
        <v>8</v>
      </c>
      <c r="C36" s="17">
        <f>SUM(C35:C35)</f>
        <v>3429335</v>
      </c>
    </row>
    <row r="37" spans="1:5">
      <c r="A37" s="170" t="s">
        <v>13</v>
      </c>
      <c r="B37" s="171"/>
      <c r="C37" s="172"/>
    </row>
    <row r="38" spans="1:5" ht="31.5">
      <c r="A38" s="11">
        <v>1</v>
      </c>
      <c r="B38" s="21" t="s">
        <v>14</v>
      </c>
      <c r="C38" s="93">
        <f>499314+1482</f>
        <v>500796</v>
      </c>
    </row>
    <row r="39" spans="1:5" ht="31.5">
      <c r="A39" s="91">
        <v>2</v>
      </c>
      <c r="B39" s="92" t="s">
        <v>260</v>
      </c>
      <c r="C39" s="126">
        <v>193300</v>
      </c>
      <c r="E39" s="2">
        <v>193387</v>
      </c>
    </row>
    <row r="40" spans="1:5" ht="31.5">
      <c r="A40" s="11">
        <v>3</v>
      </c>
      <c r="B40" s="72" t="s">
        <v>257</v>
      </c>
      <c r="C40" s="73">
        <v>1500000</v>
      </c>
    </row>
    <row r="41" spans="1:5">
      <c r="A41" s="26">
        <v>4</v>
      </c>
      <c r="B41" s="72" t="s">
        <v>270</v>
      </c>
      <c r="C41" s="73">
        <v>385360</v>
      </c>
    </row>
    <row r="42" spans="1:5">
      <c r="A42" s="15"/>
      <c r="B42" s="16" t="s">
        <v>8</v>
      </c>
      <c r="C42" s="17">
        <f>C38+C39+C40+C41</f>
        <v>2579456</v>
      </c>
    </row>
    <row r="43" spans="1:5">
      <c r="A43" s="161" t="s">
        <v>234</v>
      </c>
      <c r="B43" s="162"/>
      <c r="C43" s="163"/>
    </row>
    <row r="44" spans="1:5" ht="31.5">
      <c r="A44" s="11">
        <v>1</v>
      </c>
      <c r="B44" s="12" t="s">
        <v>173</v>
      </c>
      <c r="C44" s="13">
        <v>5747756</v>
      </c>
    </row>
    <row r="45" spans="1:5">
      <c r="A45" s="11">
        <v>2</v>
      </c>
      <c r="B45" s="12" t="s">
        <v>174</v>
      </c>
      <c r="C45" s="90">
        <f>1798641+26307</f>
        <v>1824948</v>
      </c>
    </row>
    <row r="46" spans="1:5">
      <c r="A46" s="11">
        <v>3</v>
      </c>
      <c r="B46" s="12" t="s">
        <v>15</v>
      </c>
      <c r="C46" s="90">
        <f>400000-26307</f>
        <v>373693</v>
      </c>
    </row>
    <row r="47" spans="1:5">
      <c r="A47" s="11"/>
      <c r="B47" s="16" t="s">
        <v>8</v>
      </c>
      <c r="C47" s="17">
        <f>C44+C45+C46</f>
        <v>7946397</v>
      </c>
    </row>
    <row r="48" spans="1:5" ht="15.75" customHeight="1">
      <c r="A48" s="159" t="s">
        <v>98</v>
      </c>
      <c r="B48" s="159"/>
      <c r="C48" s="160"/>
    </row>
    <row r="49" spans="1:6" ht="46.5" customHeight="1">
      <c r="A49" s="11">
        <v>1</v>
      </c>
      <c r="B49" s="72" t="s">
        <v>175</v>
      </c>
      <c r="C49" s="73">
        <f>940000+20000</f>
        <v>960000</v>
      </c>
    </row>
    <row r="50" spans="1:6" ht="33.75" customHeight="1">
      <c r="A50" s="129">
        <v>2</v>
      </c>
      <c r="B50" s="155" t="s">
        <v>279</v>
      </c>
      <c r="C50" s="126">
        <f>882624-27000</f>
        <v>855624</v>
      </c>
    </row>
    <row r="51" spans="1:6">
      <c r="A51" s="11"/>
      <c r="B51" s="16" t="s">
        <v>8</v>
      </c>
      <c r="C51" s="17">
        <f>C49+C50</f>
        <v>1815624</v>
      </c>
    </row>
    <row r="52" spans="1:6">
      <c r="A52" s="189" t="s">
        <v>176</v>
      </c>
      <c r="B52" s="190"/>
      <c r="C52" s="191"/>
    </row>
    <row r="53" spans="1:6" ht="31.5">
      <c r="A53" s="81" t="s">
        <v>16</v>
      </c>
      <c r="B53" s="135" t="s">
        <v>177</v>
      </c>
      <c r="C53" s="126">
        <v>2144705</v>
      </c>
    </row>
    <row r="54" spans="1:6" ht="31.5">
      <c r="A54" s="81" t="s">
        <v>17</v>
      </c>
      <c r="B54" s="135" t="s">
        <v>18</v>
      </c>
      <c r="C54" s="139">
        <v>86615</v>
      </c>
    </row>
    <row r="55" spans="1:6" ht="31.5">
      <c r="A55" s="81">
        <v>3</v>
      </c>
      <c r="B55" s="135" t="s">
        <v>19</v>
      </c>
      <c r="C55" s="139">
        <v>5061385</v>
      </c>
    </row>
    <row r="56" spans="1:6" ht="31.5">
      <c r="A56" s="113">
        <v>4</v>
      </c>
      <c r="B56" s="140" t="s">
        <v>20</v>
      </c>
      <c r="C56" s="115">
        <v>11692</v>
      </c>
      <c r="E56" s="2">
        <v>11692</v>
      </c>
    </row>
    <row r="57" spans="1:6" ht="33.75" customHeight="1">
      <c r="A57" s="129">
        <v>5</v>
      </c>
      <c r="B57" s="141" t="s">
        <v>252</v>
      </c>
      <c r="C57" s="126">
        <v>2547839</v>
      </c>
    </row>
    <row r="58" spans="1:6">
      <c r="A58" s="23"/>
      <c r="B58" s="16" t="s">
        <v>8</v>
      </c>
      <c r="C58" s="24">
        <f>C53+C54+C56+C55+C57</f>
        <v>9852236</v>
      </c>
      <c r="F58" s="2">
        <v>3131645</v>
      </c>
    </row>
    <row r="59" spans="1:6">
      <c r="A59" s="23"/>
      <c r="B59" s="70" t="s">
        <v>21</v>
      </c>
      <c r="C59" s="25"/>
    </row>
    <row r="60" spans="1:6" ht="31.5">
      <c r="A60" s="11">
        <v>1</v>
      </c>
      <c r="B60" s="12" t="s">
        <v>22</v>
      </c>
      <c r="C60" s="20">
        <v>5064000</v>
      </c>
    </row>
    <row r="61" spans="1:6">
      <c r="A61" s="26"/>
      <c r="B61" s="16" t="s">
        <v>8</v>
      </c>
      <c r="C61" s="27">
        <v>5064000</v>
      </c>
    </row>
    <row r="62" spans="1:6">
      <c r="A62" s="23"/>
      <c r="B62" s="127" t="s">
        <v>264</v>
      </c>
      <c r="C62" s="133"/>
    </row>
    <row r="63" spans="1:6" ht="47.25">
      <c r="A63" s="11">
        <v>1</v>
      </c>
      <c r="B63" s="95" t="s">
        <v>265</v>
      </c>
      <c r="C63" s="90">
        <v>620865</v>
      </c>
    </row>
    <row r="64" spans="1:6">
      <c r="A64" s="26"/>
      <c r="B64" s="100" t="s">
        <v>8</v>
      </c>
      <c r="C64" s="125">
        <f>SUM(C63)</f>
        <v>620865</v>
      </c>
    </row>
    <row r="65" spans="1:11">
      <c r="A65" s="192" t="s">
        <v>23</v>
      </c>
      <c r="B65" s="184"/>
      <c r="C65" s="193"/>
    </row>
    <row r="66" spans="1:11" ht="31.5">
      <c r="A66" s="11">
        <v>1</v>
      </c>
      <c r="B66" s="12" t="s">
        <v>256</v>
      </c>
      <c r="C66" s="128">
        <f>2702262+18357</f>
        <v>2720619</v>
      </c>
    </row>
    <row r="67" spans="1:11">
      <c r="A67" s="26"/>
      <c r="B67" s="16" t="s">
        <v>8</v>
      </c>
      <c r="C67" s="123">
        <f>C66</f>
        <v>2720619</v>
      </c>
    </row>
    <row r="68" spans="1:11" ht="20.25" customHeight="1">
      <c r="A68" s="162" t="s">
        <v>24</v>
      </c>
      <c r="B68" s="162"/>
      <c r="C68" s="162"/>
    </row>
    <row r="69" spans="1:11" ht="31.5">
      <c r="A69" s="148">
        <v>1</v>
      </c>
      <c r="B69" s="95" t="s">
        <v>178</v>
      </c>
      <c r="C69" s="149">
        <f>1538135</f>
        <v>1538135</v>
      </c>
      <c r="I69" s="85"/>
      <c r="J69" s="85"/>
      <c r="K69" s="85"/>
    </row>
    <row r="70" spans="1:11">
      <c r="A70" s="11"/>
      <c r="B70" s="16" t="s">
        <v>8</v>
      </c>
      <c r="C70" s="147">
        <f>C69</f>
        <v>1538135</v>
      </c>
    </row>
    <row r="71" spans="1:11">
      <c r="A71" s="183" t="s">
        <v>25</v>
      </c>
      <c r="B71" s="184"/>
      <c r="C71" s="185"/>
    </row>
    <row r="72" spans="1:11" ht="31.5">
      <c r="A72" s="23">
        <v>1</v>
      </c>
      <c r="B72" s="72" t="s">
        <v>26</v>
      </c>
      <c r="C72" s="24">
        <v>200000</v>
      </c>
      <c r="E72" s="2">
        <v>200000</v>
      </c>
    </row>
    <row r="73" spans="1:11">
      <c r="A73" s="194" t="s">
        <v>27</v>
      </c>
      <c r="B73" s="195"/>
      <c r="C73" s="196"/>
    </row>
    <row r="74" spans="1:11" ht="63.75" thickBot="1">
      <c r="A74" s="150">
        <v>1</v>
      </c>
      <c r="B74" s="92" t="s">
        <v>274</v>
      </c>
      <c r="C74" s="147">
        <f>2857462</f>
        <v>2857462</v>
      </c>
      <c r="E74" s="2">
        <v>2857462</v>
      </c>
      <c r="I74" s="85"/>
      <c r="J74" s="85"/>
      <c r="K74" s="85"/>
    </row>
    <row r="75" spans="1:11" ht="16.5" thickBot="1">
      <c r="A75" s="28"/>
      <c r="B75" s="74" t="s">
        <v>28</v>
      </c>
      <c r="C75" s="152">
        <f>C27+C29+C33+C36+C42+C51+C58+C61+C64+C72+C74+C47+C70+C67</f>
        <v>57711243</v>
      </c>
      <c r="E75" s="10" t="e">
        <f>E27+E32+E39+E56+E72+E74+#REF!</f>
        <v>#REF!</v>
      </c>
      <c r="F75" s="2">
        <f>F27+F58</f>
        <v>8166645</v>
      </c>
      <c r="G75" s="10" t="e">
        <f>C75+F75-E75</f>
        <v>#REF!</v>
      </c>
    </row>
    <row r="76" spans="1:11" ht="16.5">
      <c r="A76" s="167" t="s">
        <v>29</v>
      </c>
      <c r="B76" s="168"/>
      <c r="C76" s="169"/>
    </row>
    <row r="77" spans="1:11">
      <c r="A77" s="161" t="s">
        <v>11</v>
      </c>
      <c r="B77" s="162"/>
      <c r="C77" s="163"/>
    </row>
    <row r="78" spans="1:11" ht="32.25" thickBot="1">
      <c r="A78" s="18">
        <v>1</v>
      </c>
      <c r="B78" s="72" t="s">
        <v>179</v>
      </c>
      <c r="C78" s="24">
        <v>31643</v>
      </c>
    </row>
    <row r="79" spans="1:11" ht="15.75" customHeight="1" thickBot="1">
      <c r="A79" s="28"/>
      <c r="B79" s="74" t="s">
        <v>30</v>
      </c>
      <c r="C79" s="29">
        <f>C78</f>
        <v>31643</v>
      </c>
    </row>
    <row r="80" spans="1:11">
      <c r="A80" s="161" t="s">
        <v>258</v>
      </c>
      <c r="B80" s="162"/>
      <c r="C80" s="163"/>
    </row>
    <row r="81" spans="1:9" ht="31.5" customHeight="1" thickBot="1">
      <c r="A81" s="83">
        <v>1</v>
      </c>
      <c r="B81" s="12" t="s">
        <v>164</v>
      </c>
      <c r="C81" s="119">
        <v>2231425</v>
      </c>
      <c r="I81" s="85"/>
    </row>
    <row r="82" spans="1:9" ht="16.5" thickBot="1">
      <c r="A82" s="82"/>
      <c r="B82" s="74" t="s">
        <v>30</v>
      </c>
      <c r="C82" s="120">
        <f>C81</f>
        <v>2231425</v>
      </c>
    </row>
    <row r="83" spans="1:9">
      <c r="A83" s="197" t="s">
        <v>31</v>
      </c>
      <c r="B83" s="198"/>
      <c r="C83" s="199"/>
    </row>
    <row r="84" spans="1:9" ht="31.5">
      <c r="A84" s="18" t="s">
        <v>16</v>
      </c>
      <c r="B84" s="12" t="s">
        <v>32</v>
      </c>
      <c r="C84" s="13">
        <v>668100</v>
      </c>
      <c r="F84" s="2">
        <v>1300000</v>
      </c>
    </row>
    <row r="85" spans="1:9" ht="31.5">
      <c r="A85" s="18" t="s">
        <v>17</v>
      </c>
      <c r="B85" s="12" t="s">
        <v>33</v>
      </c>
      <c r="C85" s="13">
        <v>361074</v>
      </c>
      <c r="F85" s="2">
        <v>3355897</v>
      </c>
    </row>
    <row r="86" spans="1:9" ht="31.5">
      <c r="A86" s="18" t="s">
        <v>34</v>
      </c>
      <c r="B86" s="30" t="s">
        <v>35</v>
      </c>
      <c r="C86" s="20">
        <v>357300</v>
      </c>
      <c r="F86" s="2">
        <v>162930</v>
      </c>
    </row>
    <row r="87" spans="1:9" ht="31.5">
      <c r="A87" s="18">
        <v>4</v>
      </c>
      <c r="B87" s="30" t="s">
        <v>36</v>
      </c>
      <c r="C87" s="20">
        <v>245665</v>
      </c>
      <c r="F87" s="2">
        <v>99520</v>
      </c>
    </row>
    <row r="88" spans="1:9" ht="31.5">
      <c r="A88" s="18">
        <v>5</v>
      </c>
      <c r="B88" s="12" t="s">
        <v>37</v>
      </c>
      <c r="C88" s="20">
        <v>439300</v>
      </c>
      <c r="F88" s="2">
        <v>1494561</v>
      </c>
    </row>
    <row r="89" spans="1:9" ht="31.5">
      <c r="A89" s="18">
        <v>6</v>
      </c>
      <c r="B89" s="30" t="s">
        <v>38</v>
      </c>
      <c r="C89" s="20">
        <v>396800</v>
      </c>
    </row>
    <row r="90" spans="1:9" ht="31.5">
      <c r="A90" s="18">
        <v>7</v>
      </c>
      <c r="B90" s="12" t="s">
        <v>39</v>
      </c>
      <c r="C90" s="13">
        <v>1530000</v>
      </c>
    </row>
    <row r="91" spans="1:9" ht="31.5">
      <c r="A91" s="18">
        <v>8</v>
      </c>
      <c r="B91" s="12" t="s">
        <v>40</v>
      </c>
      <c r="C91" s="20">
        <v>3500000</v>
      </c>
    </row>
    <row r="92" spans="1:9">
      <c r="A92" s="18">
        <v>9</v>
      </c>
      <c r="B92" s="31" t="s">
        <v>41</v>
      </c>
      <c r="C92" s="20">
        <v>1700000</v>
      </c>
    </row>
    <row r="93" spans="1:9">
      <c r="A93" s="18">
        <v>10</v>
      </c>
      <c r="B93" s="12" t="s">
        <v>42</v>
      </c>
      <c r="C93" s="32">
        <v>1000000</v>
      </c>
    </row>
    <row r="94" spans="1:9" ht="31.5">
      <c r="A94" s="18">
        <v>11</v>
      </c>
      <c r="B94" s="12" t="s">
        <v>43</v>
      </c>
      <c r="C94" s="13">
        <v>352378</v>
      </c>
    </row>
    <row r="95" spans="1:9">
      <c r="A95" s="18">
        <v>12</v>
      </c>
      <c r="B95" s="31" t="s">
        <v>180</v>
      </c>
      <c r="C95" s="13">
        <f>785657+280000</f>
        <v>1065657</v>
      </c>
    </row>
    <row r="96" spans="1:9" ht="31.5">
      <c r="A96" s="18">
        <v>13</v>
      </c>
      <c r="B96" s="12" t="s">
        <v>44</v>
      </c>
      <c r="C96" s="20">
        <v>3000000</v>
      </c>
    </row>
    <row r="97" spans="1:5" ht="47.25">
      <c r="A97" s="18">
        <v>14</v>
      </c>
      <c r="B97" s="12" t="s">
        <v>181</v>
      </c>
      <c r="C97" s="20">
        <v>221155</v>
      </c>
    </row>
    <row r="98" spans="1:5" ht="31.5">
      <c r="A98" s="18">
        <v>15</v>
      </c>
      <c r="B98" s="12" t="s">
        <v>45</v>
      </c>
      <c r="C98" s="20">
        <f>460000-79615</f>
        <v>380385</v>
      </c>
    </row>
    <row r="99" spans="1:5" ht="31.5">
      <c r="A99" s="18">
        <v>16</v>
      </c>
      <c r="B99" s="12" t="s">
        <v>46</v>
      </c>
      <c r="C99" s="20">
        <f>460000+200000</f>
        <v>660000</v>
      </c>
    </row>
    <row r="100" spans="1:5" ht="20.25" customHeight="1">
      <c r="A100" s="18">
        <v>17</v>
      </c>
      <c r="B100" s="12" t="s">
        <v>47</v>
      </c>
      <c r="C100" s="20">
        <f>681540+318460</f>
        <v>1000000</v>
      </c>
    </row>
    <row r="101" spans="1:5" ht="31.5">
      <c r="A101" s="18">
        <v>18</v>
      </c>
      <c r="B101" s="12" t="s">
        <v>48</v>
      </c>
      <c r="C101" s="20">
        <v>3000000</v>
      </c>
    </row>
    <row r="102" spans="1:5" ht="23.25" customHeight="1">
      <c r="A102" s="18">
        <v>19</v>
      </c>
      <c r="B102" s="12" t="s">
        <v>49</v>
      </c>
      <c r="C102" s="20">
        <v>214965</v>
      </c>
    </row>
    <row r="103" spans="1:5" ht="25.5" customHeight="1">
      <c r="A103" s="18">
        <v>20</v>
      </c>
      <c r="B103" s="12" t="s">
        <v>50</v>
      </c>
      <c r="C103" s="20">
        <f>455214-220754</f>
        <v>234460</v>
      </c>
    </row>
    <row r="104" spans="1:5" ht="24.75" customHeight="1">
      <c r="A104" s="18">
        <v>21</v>
      </c>
      <c r="B104" s="12" t="s">
        <v>51</v>
      </c>
      <c r="C104" s="20">
        <v>728992</v>
      </c>
    </row>
    <row r="105" spans="1:5" ht="20.25" customHeight="1">
      <c r="A105" s="18">
        <v>22</v>
      </c>
      <c r="B105" s="12" t="s">
        <v>52</v>
      </c>
      <c r="C105" s="20">
        <v>275200</v>
      </c>
    </row>
    <row r="106" spans="1:5" ht="18" customHeight="1">
      <c r="A106" s="18">
        <v>23</v>
      </c>
      <c r="B106" s="12" t="s">
        <v>53</v>
      </c>
      <c r="C106" s="20">
        <v>275200</v>
      </c>
    </row>
    <row r="107" spans="1:5" ht="23.25" customHeight="1">
      <c r="A107" s="18">
        <v>24</v>
      </c>
      <c r="B107" s="12" t="s">
        <v>54</v>
      </c>
      <c r="C107" s="20">
        <v>275200</v>
      </c>
    </row>
    <row r="108" spans="1:5" ht="19.5" customHeight="1">
      <c r="A108" s="18">
        <v>25</v>
      </c>
      <c r="B108" s="33" t="s">
        <v>55</v>
      </c>
      <c r="C108" s="34">
        <f>350000+310000</f>
        <v>660000</v>
      </c>
    </row>
    <row r="109" spans="1:5" ht="47.25">
      <c r="A109" s="18">
        <v>26</v>
      </c>
      <c r="B109" s="35" t="s">
        <v>56</v>
      </c>
      <c r="C109" s="36">
        <v>510000</v>
      </c>
      <c r="E109" s="10">
        <f t="shared" ref="E109:E117" si="0">C109</f>
        <v>510000</v>
      </c>
    </row>
    <row r="110" spans="1:5" ht="48" customHeight="1">
      <c r="A110" s="18">
        <v>27</v>
      </c>
      <c r="B110" s="37" t="s">
        <v>182</v>
      </c>
      <c r="C110" s="36">
        <v>252232</v>
      </c>
      <c r="E110" s="10">
        <f t="shared" si="0"/>
        <v>252232</v>
      </c>
    </row>
    <row r="111" spans="1:5" ht="64.5" customHeight="1">
      <c r="A111" s="18">
        <v>28</v>
      </c>
      <c r="B111" s="22" t="s">
        <v>237</v>
      </c>
      <c r="C111" s="36">
        <v>293270</v>
      </c>
      <c r="E111" s="10">
        <f t="shared" si="0"/>
        <v>293270</v>
      </c>
    </row>
    <row r="112" spans="1:5" ht="47.25">
      <c r="A112" s="18">
        <v>29</v>
      </c>
      <c r="B112" s="35" t="s">
        <v>183</v>
      </c>
      <c r="C112" s="36">
        <v>269084</v>
      </c>
      <c r="E112" s="10">
        <f t="shared" si="0"/>
        <v>269084</v>
      </c>
    </row>
    <row r="113" spans="1:9" ht="47.25">
      <c r="A113" s="18">
        <v>30</v>
      </c>
      <c r="B113" s="22" t="s">
        <v>184</v>
      </c>
      <c r="C113" s="36">
        <v>270041</v>
      </c>
      <c r="E113" s="10">
        <f t="shared" si="0"/>
        <v>270041</v>
      </c>
    </row>
    <row r="114" spans="1:9" ht="47.25">
      <c r="A114" s="18">
        <v>31</v>
      </c>
      <c r="B114" s="37" t="s">
        <v>185</v>
      </c>
      <c r="C114" s="36">
        <v>246992</v>
      </c>
      <c r="E114" s="10">
        <f t="shared" si="0"/>
        <v>246992</v>
      </c>
    </row>
    <row r="115" spans="1:9">
      <c r="A115" s="88">
        <v>32</v>
      </c>
      <c r="B115" s="95" t="s">
        <v>254</v>
      </c>
      <c r="C115" s="36">
        <v>250000</v>
      </c>
      <c r="E115" s="10">
        <f t="shared" si="0"/>
        <v>250000</v>
      </c>
    </row>
    <row r="116" spans="1:9">
      <c r="A116" s="18">
        <v>33</v>
      </c>
      <c r="B116" s="12" t="s">
        <v>57</v>
      </c>
      <c r="C116" s="36">
        <v>360000</v>
      </c>
      <c r="E116" s="10">
        <f t="shared" si="0"/>
        <v>360000</v>
      </c>
    </row>
    <row r="117" spans="1:9" ht="32.25" thickBot="1">
      <c r="A117" s="18">
        <v>34</v>
      </c>
      <c r="B117" s="12" t="s">
        <v>165</v>
      </c>
      <c r="C117" s="20">
        <f>1500000+971289+220754</f>
        <v>2692043</v>
      </c>
      <c r="E117" s="10">
        <f t="shared" si="0"/>
        <v>2692043</v>
      </c>
      <c r="I117" s="85"/>
    </row>
    <row r="118" spans="1:9" ht="16.5" thickBot="1">
      <c r="A118" s="187" t="s">
        <v>58</v>
      </c>
      <c r="B118" s="188"/>
      <c r="C118" s="38">
        <f>SUM(C84:C117)</f>
        <v>27685493</v>
      </c>
      <c r="E118" s="39">
        <f>SUM(E109:E117)</f>
        <v>5143662</v>
      </c>
      <c r="F118" s="40">
        <f>F84+F85+F86+F87+F88</f>
        <v>6412908</v>
      </c>
      <c r="G118" s="10">
        <f>C118+F118-E118</f>
        <v>28954739</v>
      </c>
    </row>
    <row r="119" spans="1:9" ht="16.5" thickBot="1">
      <c r="A119" s="69"/>
      <c r="B119" s="41" t="s">
        <v>59</v>
      </c>
      <c r="C119" s="38">
        <f>C79+C118+C82</f>
        <v>29948561</v>
      </c>
      <c r="E119" s="39"/>
      <c r="F119" s="40"/>
      <c r="G119" s="10"/>
    </row>
    <row r="120" spans="1:9" s="42" customFormat="1" ht="18" thickBot="1">
      <c r="A120" s="75"/>
      <c r="B120" s="76" t="s">
        <v>60</v>
      </c>
      <c r="C120" s="154">
        <f>C119+C75</f>
        <v>87659804</v>
      </c>
      <c r="E120" s="43" t="e">
        <f>E118+E75</f>
        <v>#REF!</v>
      </c>
      <c r="F120" s="43">
        <f>F118+F75</f>
        <v>14579553</v>
      </c>
      <c r="G120" s="43" t="e">
        <f>G118+G75</f>
        <v>#REF!</v>
      </c>
    </row>
    <row r="121" spans="1:9" s="42" customFormat="1" ht="18" thickBot="1">
      <c r="A121" s="44"/>
      <c r="B121" s="45"/>
      <c r="C121" s="46"/>
    </row>
    <row r="122" spans="1:9" s="42" customFormat="1" ht="19.5" thickBot="1">
      <c r="A122" s="164" t="s">
        <v>61</v>
      </c>
      <c r="B122" s="165"/>
      <c r="C122" s="166"/>
    </row>
    <row r="123" spans="1:9" ht="16.5">
      <c r="A123" s="167" t="s">
        <v>62</v>
      </c>
      <c r="B123" s="168"/>
      <c r="C123" s="169"/>
    </row>
    <row r="124" spans="1:9">
      <c r="A124" s="170" t="s">
        <v>10</v>
      </c>
      <c r="B124" s="171"/>
      <c r="C124" s="172"/>
    </row>
    <row r="125" spans="1:9" ht="31.5">
      <c r="A125" s="113">
        <v>1</v>
      </c>
      <c r="B125" s="112" t="s">
        <v>186</v>
      </c>
      <c r="C125" s="126">
        <f>309949-9222</f>
        <v>300727</v>
      </c>
    </row>
    <row r="126" spans="1:9">
      <c r="A126" s="23"/>
      <c r="B126" s="19" t="s">
        <v>8</v>
      </c>
      <c r="C126" s="24">
        <f>C125</f>
        <v>300727</v>
      </c>
      <c r="G126" s="39">
        <f>C126</f>
        <v>300727</v>
      </c>
    </row>
    <row r="127" spans="1:9">
      <c r="A127" s="156" t="s">
        <v>27</v>
      </c>
      <c r="B127" s="157"/>
      <c r="C127" s="158"/>
      <c r="G127" s="40"/>
    </row>
    <row r="128" spans="1:9" ht="31.5">
      <c r="A128" s="113">
        <v>1</v>
      </c>
      <c r="B128" s="114" t="s">
        <v>63</v>
      </c>
      <c r="C128" s="115">
        <v>57520</v>
      </c>
      <c r="G128" s="40"/>
    </row>
    <row r="129" spans="1:7">
      <c r="A129" s="116"/>
      <c r="B129" s="117" t="s">
        <v>8</v>
      </c>
      <c r="C129" s="118">
        <f>SUM(C128:C128)</f>
        <v>57520</v>
      </c>
      <c r="G129" s="39">
        <f>C129</f>
        <v>57520</v>
      </c>
    </row>
    <row r="130" spans="1:7">
      <c r="A130" s="206" t="s">
        <v>64</v>
      </c>
      <c r="B130" s="207"/>
      <c r="C130" s="208"/>
      <c r="G130" s="40"/>
    </row>
    <row r="131" spans="1:7" ht="47.25">
      <c r="A131" s="18" t="s">
        <v>16</v>
      </c>
      <c r="B131" s="48" t="s">
        <v>65</v>
      </c>
      <c r="C131" s="128">
        <f>355280+2720</f>
        <v>358000</v>
      </c>
    </row>
    <row r="132" spans="1:7" ht="31.5">
      <c r="A132" s="88" t="s">
        <v>17</v>
      </c>
      <c r="B132" s="89" t="s">
        <v>250</v>
      </c>
      <c r="C132" s="128">
        <f>960039+1423</f>
        <v>961462</v>
      </c>
    </row>
    <row r="133" spans="1:7" ht="32.25" customHeight="1">
      <c r="A133" s="18" t="s">
        <v>34</v>
      </c>
      <c r="B133" s="89" t="s">
        <v>66</v>
      </c>
      <c r="C133" s="128">
        <f>492067+1698</f>
        <v>493765</v>
      </c>
    </row>
    <row r="134" spans="1:7" ht="31.5">
      <c r="A134" s="18" t="s">
        <v>67</v>
      </c>
      <c r="B134" s="12" t="s">
        <v>251</v>
      </c>
      <c r="C134" s="20">
        <f>102691</f>
        <v>102691</v>
      </c>
    </row>
    <row r="135" spans="1:7" ht="31.5">
      <c r="A135" s="11" t="s">
        <v>68</v>
      </c>
      <c r="B135" s="21" t="s">
        <v>238</v>
      </c>
      <c r="C135" s="128">
        <f>1400800+1498</f>
        <v>1402298</v>
      </c>
    </row>
    <row r="136" spans="1:7" ht="31.5">
      <c r="A136" s="11" t="s">
        <v>69</v>
      </c>
      <c r="B136" s="21" t="s">
        <v>239</v>
      </c>
      <c r="C136" s="128">
        <f>317611+487</f>
        <v>318098</v>
      </c>
    </row>
    <row r="137" spans="1:7" ht="33.75" customHeight="1">
      <c r="A137" s="91">
        <v>7</v>
      </c>
      <c r="B137" s="89" t="s">
        <v>275</v>
      </c>
      <c r="C137" s="128">
        <v>27000</v>
      </c>
    </row>
    <row r="138" spans="1:7">
      <c r="A138" s="15"/>
      <c r="B138" s="16" t="s">
        <v>8</v>
      </c>
      <c r="C138" s="17">
        <f>C131+C132+C133+C134+C135+C136+C137</f>
        <v>3663314</v>
      </c>
      <c r="E138" s="10" t="e">
        <f>#REF!+#REF!</f>
        <v>#REF!</v>
      </c>
      <c r="G138" s="10" t="e">
        <f>C138+F138-E138</f>
        <v>#REF!</v>
      </c>
    </row>
    <row r="139" spans="1:7">
      <c r="A139" s="170" t="s">
        <v>7</v>
      </c>
      <c r="B139" s="171"/>
      <c r="C139" s="172"/>
    </row>
    <row r="140" spans="1:7">
      <c r="A140" s="18">
        <v>1</v>
      </c>
      <c r="B140" s="48" t="s">
        <v>70</v>
      </c>
      <c r="C140" s="20">
        <v>3000000</v>
      </c>
    </row>
    <row r="141" spans="1:7">
      <c r="A141" s="15"/>
      <c r="B141" s="16" t="s">
        <v>8</v>
      </c>
      <c r="C141" s="17">
        <f>SUM(C140)</f>
        <v>3000000</v>
      </c>
      <c r="G141" s="39">
        <f>C141</f>
        <v>3000000</v>
      </c>
    </row>
    <row r="142" spans="1:7" s="85" customFormat="1">
      <c r="A142" s="96"/>
      <c r="B142" s="217" t="s">
        <v>9</v>
      </c>
      <c r="C142" s="217"/>
      <c r="D142" s="217"/>
      <c r="G142" s="97"/>
    </row>
    <row r="143" spans="1:7" s="85" customFormat="1">
      <c r="A143" s="98">
        <v>1</v>
      </c>
      <c r="B143" s="95" t="s">
        <v>249</v>
      </c>
      <c r="C143" s="99">
        <v>232000</v>
      </c>
      <c r="G143" s="97"/>
    </row>
    <row r="144" spans="1:7" s="85" customFormat="1">
      <c r="A144" s="98"/>
      <c r="B144" s="100" t="s">
        <v>8</v>
      </c>
      <c r="C144" s="99">
        <f>SUM(C143)</f>
        <v>232000</v>
      </c>
      <c r="G144" s="97"/>
    </row>
    <row r="145" spans="1:6">
      <c r="A145" s="161" t="s">
        <v>187</v>
      </c>
      <c r="B145" s="162"/>
      <c r="C145" s="163"/>
    </row>
    <row r="146" spans="1:6">
      <c r="A146" s="11" t="s">
        <v>16</v>
      </c>
      <c r="B146" s="12" t="s">
        <v>71</v>
      </c>
      <c r="C146" s="93">
        <f>142265-3522</f>
        <v>138743</v>
      </c>
    </row>
    <row r="147" spans="1:6">
      <c r="A147" s="11" t="s">
        <v>17</v>
      </c>
      <c r="B147" s="12" t="s">
        <v>72</v>
      </c>
      <c r="C147" s="93">
        <f>16500-308</f>
        <v>16192</v>
      </c>
    </row>
    <row r="148" spans="1:6">
      <c r="A148" s="11" t="s">
        <v>34</v>
      </c>
      <c r="B148" s="12" t="s">
        <v>73</v>
      </c>
      <c r="C148" s="93">
        <f>350000-54132</f>
        <v>295868</v>
      </c>
    </row>
    <row r="149" spans="1:6">
      <c r="A149" s="11" t="s">
        <v>67</v>
      </c>
      <c r="B149" s="12" t="s">
        <v>74</v>
      </c>
      <c r="C149" s="13">
        <v>176122</v>
      </c>
    </row>
    <row r="150" spans="1:6">
      <c r="A150" s="11" t="s">
        <v>68</v>
      </c>
      <c r="B150" s="12" t="s">
        <v>75</v>
      </c>
      <c r="C150" s="93">
        <f>447051-25787</f>
        <v>421264</v>
      </c>
    </row>
    <row r="151" spans="1:6">
      <c r="A151" s="11" t="s">
        <v>69</v>
      </c>
      <c r="B151" s="12" t="s">
        <v>76</v>
      </c>
      <c r="C151" s="93">
        <f>45675-929</f>
        <v>44746</v>
      </c>
    </row>
    <row r="152" spans="1:6">
      <c r="A152" s="11" t="s">
        <v>77</v>
      </c>
      <c r="B152" s="12" t="s">
        <v>78</v>
      </c>
      <c r="C152" s="93">
        <f>508702-79929</f>
        <v>428773</v>
      </c>
    </row>
    <row r="153" spans="1:6">
      <c r="A153" s="11" t="s">
        <v>79</v>
      </c>
      <c r="B153" s="12" t="s">
        <v>80</v>
      </c>
      <c r="C153" s="93">
        <f>45974-928</f>
        <v>45046</v>
      </c>
    </row>
    <row r="154" spans="1:6">
      <c r="A154" s="11" t="s">
        <v>81</v>
      </c>
      <c r="B154" s="12" t="s">
        <v>82</v>
      </c>
      <c r="C154" s="93">
        <f>72947-1433</f>
        <v>71514</v>
      </c>
    </row>
    <row r="155" spans="1:6">
      <c r="A155" s="11" t="s">
        <v>83</v>
      </c>
      <c r="B155" s="12" t="s">
        <v>84</v>
      </c>
      <c r="C155" s="93">
        <f>518602-9045</f>
        <v>509557</v>
      </c>
    </row>
    <row r="156" spans="1:6">
      <c r="A156" s="11" t="s">
        <v>85</v>
      </c>
      <c r="B156" s="12" t="s">
        <v>240</v>
      </c>
      <c r="C156" s="93">
        <f>127778+40976</f>
        <v>168754</v>
      </c>
    </row>
    <row r="157" spans="1:6">
      <c r="A157" s="11" t="s">
        <v>86</v>
      </c>
      <c r="B157" s="49" t="s">
        <v>87</v>
      </c>
      <c r="C157" s="93">
        <f>289843-52126</f>
        <v>237717</v>
      </c>
      <c r="F157" s="2">
        <v>354770</v>
      </c>
    </row>
    <row r="158" spans="1:6">
      <c r="A158" s="11">
        <v>13</v>
      </c>
      <c r="B158" s="49" t="s">
        <v>88</v>
      </c>
      <c r="C158" s="93">
        <f>731494-110111</f>
        <v>621383</v>
      </c>
      <c r="F158" s="2">
        <v>340400</v>
      </c>
    </row>
    <row r="159" spans="1:6">
      <c r="A159" s="11">
        <v>14</v>
      </c>
      <c r="B159" s="12" t="s">
        <v>188</v>
      </c>
      <c r="C159" s="93">
        <f>157807-3245</f>
        <v>154562</v>
      </c>
    </row>
    <row r="160" spans="1:6">
      <c r="A160" s="11">
        <v>15</v>
      </c>
      <c r="B160" s="12" t="s">
        <v>89</v>
      </c>
      <c r="C160" s="93">
        <f>83088-100</f>
        <v>82988</v>
      </c>
    </row>
    <row r="161" spans="1:12">
      <c r="A161" s="11">
        <v>16</v>
      </c>
      <c r="B161" s="50" t="s">
        <v>90</v>
      </c>
      <c r="C161" s="93">
        <f>64634-1267</f>
        <v>63367</v>
      </c>
    </row>
    <row r="162" spans="1:12">
      <c r="A162" s="11">
        <v>17</v>
      </c>
      <c r="B162" s="50" t="s">
        <v>91</v>
      </c>
      <c r="C162" s="93">
        <f>51700-1026</f>
        <v>50674</v>
      </c>
    </row>
    <row r="163" spans="1:12">
      <c r="A163" s="11">
        <v>18</v>
      </c>
      <c r="B163" s="50" t="s">
        <v>92</v>
      </c>
      <c r="C163" s="93">
        <f>55881-1093</f>
        <v>54788</v>
      </c>
    </row>
    <row r="164" spans="1:12">
      <c r="A164" s="11">
        <v>19</v>
      </c>
      <c r="B164" s="50" t="s">
        <v>93</v>
      </c>
      <c r="C164" s="93">
        <f>87612-4056</f>
        <v>83556</v>
      </c>
    </row>
    <row r="165" spans="1:12">
      <c r="A165" s="11">
        <v>20</v>
      </c>
      <c r="B165" s="50" t="s">
        <v>189</v>
      </c>
      <c r="C165" s="93">
        <f>1891000+349556</f>
        <v>2240556</v>
      </c>
    </row>
    <row r="166" spans="1:12">
      <c r="A166" s="11">
        <v>21</v>
      </c>
      <c r="B166" s="12" t="s">
        <v>94</v>
      </c>
      <c r="C166" s="93">
        <f>125336-2517</f>
        <v>122819</v>
      </c>
    </row>
    <row r="167" spans="1:12">
      <c r="A167" s="11">
        <v>22</v>
      </c>
      <c r="B167" s="12" t="s">
        <v>241</v>
      </c>
      <c r="C167" s="93">
        <f>471435-27792</f>
        <v>443643</v>
      </c>
    </row>
    <row r="168" spans="1:12">
      <c r="A168" s="11">
        <v>23</v>
      </c>
      <c r="B168" s="12" t="s">
        <v>95</v>
      </c>
      <c r="C168" s="93">
        <f>254396+32648</f>
        <v>287044</v>
      </c>
    </row>
    <row r="169" spans="1:12" ht="31.5">
      <c r="A169" s="11">
        <v>24</v>
      </c>
      <c r="B169" s="21" t="s">
        <v>96</v>
      </c>
      <c r="C169" s="93">
        <f>64263-1261</f>
        <v>63002</v>
      </c>
    </row>
    <row r="170" spans="1:12">
      <c r="A170" s="11">
        <v>25</v>
      </c>
      <c r="B170" s="21" t="s">
        <v>97</v>
      </c>
      <c r="C170" s="93">
        <f>391340-33472</f>
        <v>357868</v>
      </c>
    </row>
    <row r="171" spans="1:12" ht="21" customHeight="1">
      <c r="A171" s="11">
        <v>26</v>
      </c>
      <c r="B171" s="21" t="s">
        <v>190</v>
      </c>
      <c r="C171" s="93">
        <f>400000-9101</f>
        <v>390899</v>
      </c>
    </row>
    <row r="172" spans="1:12">
      <c r="A172" s="23"/>
      <c r="B172" s="19" t="s">
        <v>8</v>
      </c>
      <c r="C172" s="24">
        <f>SUM(C146:C171)</f>
        <v>7571445</v>
      </c>
      <c r="E172" s="39" t="e">
        <f>SUM(#REF!)</f>
        <v>#REF!</v>
      </c>
      <c r="F172" s="40">
        <f>F157+F158</f>
        <v>695170</v>
      </c>
      <c r="G172" s="39" t="e">
        <f>C172+F172-E172</f>
        <v>#REF!</v>
      </c>
    </row>
    <row r="173" spans="1:12">
      <c r="A173" s="189" t="s">
        <v>98</v>
      </c>
      <c r="B173" s="190"/>
      <c r="C173" s="191"/>
    </row>
    <row r="174" spans="1:12">
      <c r="A174" s="11" t="s">
        <v>16</v>
      </c>
      <c r="B174" s="47" t="s">
        <v>99</v>
      </c>
      <c r="C174" s="93">
        <v>502934</v>
      </c>
      <c r="F174" s="2">
        <v>678221</v>
      </c>
      <c r="L174" s="104"/>
    </row>
    <row r="175" spans="1:12">
      <c r="A175" s="11" t="s">
        <v>17</v>
      </c>
      <c r="B175" s="47" t="s">
        <v>100</v>
      </c>
      <c r="C175" s="93">
        <v>113928</v>
      </c>
      <c r="L175" s="105"/>
    </row>
    <row r="176" spans="1:12">
      <c r="A176" s="11" t="s">
        <v>34</v>
      </c>
      <c r="B176" s="47" t="s">
        <v>101</v>
      </c>
      <c r="C176" s="93">
        <v>605544</v>
      </c>
      <c r="L176" s="106"/>
    </row>
    <row r="177" spans="1:12">
      <c r="A177" s="11" t="s">
        <v>67</v>
      </c>
      <c r="B177" s="47" t="s">
        <v>102</v>
      </c>
      <c r="C177" s="93">
        <v>28128</v>
      </c>
      <c r="L177" s="107"/>
    </row>
    <row r="178" spans="1:12">
      <c r="A178" s="11" t="s">
        <v>68</v>
      </c>
      <c r="B178" s="47" t="s">
        <v>103</v>
      </c>
      <c r="C178" s="93">
        <v>660253</v>
      </c>
      <c r="L178" s="104"/>
    </row>
    <row r="179" spans="1:12">
      <c r="A179" s="11" t="s">
        <v>69</v>
      </c>
      <c r="B179" s="47" t="s">
        <v>191</v>
      </c>
      <c r="C179" s="93">
        <f>471906-60127</f>
        <v>411779</v>
      </c>
      <c r="L179" s="107"/>
    </row>
    <row r="180" spans="1:12">
      <c r="A180" s="11" t="s">
        <v>77</v>
      </c>
      <c r="B180" s="22" t="s">
        <v>192</v>
      </c>
      <c r="C180" s="93">
        <v>153620</v>
      </c>
      <c r="L180" s="107"/>
    </row>
    <row r="181" spans="1:12">
      <c r="A181" s="11">
        <v>8</v>
      </c>
      <c r="B181" s="47" t="s">
        <v>242</v>
      </c>
      <c r="C181" s="93">
        <v>106334</v>
      </c>
      <c r="L181" s="107"/>
    </row>
    <row r="182" spans="1:12" ht="31.5">
      <c r="A182" s="11">
        <v>9</v>
      </c>
      <c r="B182" s="151" t="s">
        <v>193</v>
      </c>
      <c r="C182" s="93">
        <v>1356175</v>
      </c>
      <c r="L182" s="105"/>
    </row>
    <row r="183" spans="1:12">
      <c r="A183" s="11">
        <v>10</v>
      </c>
      <c r="B183" s="47" t="s">
        <v>194</v>
      </c>
      <c r="C183" s="93">
        <v>461650</v>
      </c>
      <c r="L183" s="105"/>
    </row>
    <row r="184" spans="1:12">
      <c r="A184" s="11">
        <v>11</v>
      </c>
      <c r="B184" s="47" t="s">
        <v>104</v>
      </c>
      <c r="C184" s="93">
        <v>211672</v>
      </c>
      <c r="L184" s="105"/>
    </row>
    <row r="185" spans="1:12">
      <c r="A185" s="11">
        <v>12</v>
      </c>
      <c r="B185" s="22" t="s">
        <v>195</v>
      </c>
      <c r="C185" s="93">
        <v>239446</v>
      </c>
      <c r="L185" s="108"/>
    </row>
    <row r="186" spans="1:12">
      <c r="A186" s="11">
        <v>13</v>
      </c>
      <c r="B186" s="94" t="s">
        <v>276</v>
      </c>
      <c r="C186" s="102">
        <v>393400</v>
      </c>
      <c r="I186" s="134" t="s">
        <v>277</v>
      </c>
      <c r="L186" s="108"/>
    </row>
    <row r="187" spans="1:12">
      <c r="A187" s="11">
        <v>14</v>
      </c>
      <c r="B187" s="22" t="s">
        <v>196</v>
      </c>
      <c r="C187" s="102">
        <v>902600</v>
      </c>
      <c r="L187" s="105"/>
    </row>
    <row r="188" spans="1:12">
      <c r="A188" s="11">
        <v>15</v>
      </c>
      <c r="B188" s="135" t="s">
        <v>282</v>
      </c>
      <c r="C188" s="93">
        <v>240917</v>
      </c>
      <c r="F188" s="2">
        <v>457105</v>
      </c>
      <c r="I188" s="134"/>
      <c r="L188" s="107"/>
    </row>
    <row r="189" spans="1:12">
      <c r="A189" s="11">
        <v>16</v>
      </c>
      <c r="B189" s="94" t="s">
        <v>278</v>
      </c>
      <c r="C189" s="93">
        <v>346920</v>
      </c>
      <c r="I189" s="134" t="s">
        <v>277</v>
      </c>
      <c r="L189" s="107"/>
    </row>
    <row r="190" spans="1:12">
      <c r="A190" s="11">
        <v>17</v>
      </c>
      <c r="B190" s="22" t="s">
        <v>197</v>
      </c>
      <c r="C190" s="93">
        <v>891025</v>
      </c>
      <c r="L190" s="109"/>
    </row>
    <row r="191" spans="1:12">
      <c r="A191" s="11">
        <v>18</v>
      </c>
      <c r="B191" s="22" t="s">
        <v>198</v>
      </c>
      <c r="C191" s="93">
        <v>556657</v>
      </c>
      <c r="F191" s="2">
        <v>688384</v>
      </c>
      <c r="L191" s="107"/>
    </row>
    <row r="192" spans="1:12">
      <c r="A192" s="11">
        <v>19</v>
      </c>
      <c r="B192" s="22" t="s">
        <v>199</v>
      </c>
      <c r="C192" s="93">
        <v>304065</v>
      </c>
      <c r="L192" s="105"/>
    </row>
    <row r="193" spans="1:12">
      <c r="A193" s="11">
        <v>20</v>
      </c>
      <c r="B193" s="22" t="s">
        <v>105</v>
      </c>
      <c r="C193" s="13">
        <v>338624</v>
      </c>
      <c r="L193" s="110"/>
    </row>
    <row r="194" spans="1:12">
      <c r="A194" s="11">
        <v>21</v>
      </c>
      <c r="B194" s="22" t="s">
        <v>200</v>
      </c>
      <c r="C194" s="93">
        <v>925470</v>
      </c>
      <c r="L194" s="107"/>
    </row>
    <row r="195" spans="1:12">
      <c r="A195" s="11">
        <v>22</v>
      </c>
      <c r="B195" s="22" t="s">
        <v>201</v>
      </c>
      <c r="C195" s="93">
        <v>233510</v>
      </c>
      <c r="L195" s="105"/>
    </row>
    <row r="196" spans="1:12">
      <c r="A196" s="11">
        <v>23</v>
      </c>
      <c r="B196" s="22" t="s">
        <v>202</v>
      </c>
      <c r="C196" s="93">
        <v>96900</v>
      </c>
      <c r="L196" s="105"/>
    </row>
    <row r="197" spans="1:12" ht="19.5" customHeight="1">
      <c r="A197" s="11">
        <v>24</v>
      </c>
      <c r="B197" s="22" t="s">
        <v>106</v>
      </c>
      <c r="C197" s="93">
        <v>79510</v>
      </c>
      <c r="L197" s="105"/>
    </row>
    <row r="198" spans="1:12">
      <c r="A198" s="11">
        <v>25</v>
      </c>
      <c r="B198" s="22" t="s">
        <v>243</v>
      </c>
      <c r="C198" s="13">
        <v>1823710</v>
      </c>
      <c r="E198" s="10">
        <f>C198</f>
        <v>1823710</v>
      </c>
      <c r="L198" s="105"/>
    </row>
    <row r="199" spans="1:12">
      <c r="A199" s="23"/>
      <c r="B199" s="16" t="s">
        <v>8</v>
      </c>
      <c r="C199" s="24">
        <f>C174+C175+C176+C177+C178+C179+C180+C181+C182+C183+C184+C185+C186+C187+C188+C189+C190+C191+C192+C193+C194+C195+C196+C197+C198</f>
        <v>11984771</v>
      </c>
      <c r="E199" s="39">
        <f>E198</f>
        <v>1823710</v>
      </c>
      <c r="F199" s="40">
        <f>F174+F188+F191</f>
        <v>1823710</v>
      </c>
      <c r="G199" s="39">
        <f>C199+F199-E199</f>
        <v>11984771</v>
      </c>
      <c r="L199" s="153"/>
    </row>
    <row r="200" spans="1:12">
      <c r="A200" s="189" t="s">
        <v>203</v>
      </c>
      <c r="B200" s="190"/>
      <c r="C200" s="191"/>
      <c r="L200" s="107"/>
    </row>
    <row r="201" spans="1:12">
      <c r="A201" s="81" t="s">
        <v>16</v>
      </c>
      <c r="B201" s="112" t="s">
        <v>107</v>
      </c>
      <c r="C201" s="128">
        <v>286805</v>
      </c>
      <c r="F201" s="2">
        <v>279752</v>
      </c>
      <c r="L201" s="109"/>
    </row>
    <row r="202" spans="1:12">
      <c r="A202" s="81" t="s">
        <v>17</v>
      </c>
      <c r="B202" s="135" t="s">
        <v>204</v>
      </c>
      <c r="C202" s="128">
        <v>1253761</v>
      </c>
      <c r="L202" s="104"/>
    </row>
    <row r="203" spans="1:12">
      <c r="A203" s="113" t="s">
        <v>34</v>
      </c>
      <c r="B203" s="114" t="s">
        <v>205</v>
      </c>
      <c r="C203" s="126">
        <v>2803751</v>
      </c>
      <c r="L203" s="103"/>
    </row>
    <row r="204" spans="1:12">
      <c r="A204" s="113" t="s">
        <v>67</v>
      </c>
      <c r="B204" s="114" t="s">
        <v>108</v>
      </c>
      <c r="C204" s="126">
        <v>1343127</v>
      </c>
    </row>
    <row r="205" spans="1:12" ht="23.25" customHeight="1">
      <c r="A205" s="113" t="s">
        <v>68</v>
      </c>
      <c r="B205" s="136" t="s">
        <v>244</v>
      </c>
      <c r="C205" s="126">
        <v>828000</v>
      </c>
      <c r="E205" s="10">
        <f>C205</f>
        <v>828000</v>
      </c>
    </row>
    <row r="206" spans="1:12">
      <c r="A206" s="137"/>
      <c r="B206" s="117" t="s">
        <v>8</v>
      </c>
      <c r="C206" s="138">
        <f>C201+C202+C203+C204+C205</f>
        <v>6515444</v>
      </c>
      <c r="E206" s="39" t="e">
        <f>#REF!+E205</f>
        <v>#REF!</v>
      </c>
      <c r="F206" s="40">
        <f>F201</f>
        <v>279752</v>
      </c>
      <c r="G206" s="39" t="e">
        <f>C206+F206-E206</f>
        <v>#REF!</v>
      </c>
    </row>
    <row r="207" spans="1:12">
      <c r="A207" s="156" t="s">
        <v>206</v>
      </c>
      <c r="B207" s="157"/>
      <c r="C207" s="158"/>
    </row>
    <row r="208" spans="1:12">
      <c r="A208" s="129" t="s">
        <v>16</v>
      </c>
      <c r="B208" s="121" t="s">
        <v>207</v>
      </c>
      <c r="C208" s="126">
        <v>1480004</v>
      </c>
    </row>
    <row r="209" spans="1:7">
      <c r="A209" s="130" t="s">
        <v>17</v>
      </c>
      <c r="B209" s="131" t="s">
        <v>209</v>
      </c>
      <c r="C209" s="128">
        <v>2678166</v>
      </c>
    </row>
    <row r="210" spans="1:7">
      <c r="A210" s="129" t="s">
        <v>34</v>
      </c>
      <c r="B210" s="121" t="s">
        <v>208</v>
      </c>
      <c r="C210" s="126">
        <v>772341</v>
      </c>
    </row>
    <row r="211" spans="1:7">
      <c r="A211" s="129" t="s">
        <v>67</v>
      </c>
      <c r="B211" s="121" t="s">
        <v>210</v>
      </c>
      <c r="C211" s="126">
        <v>305297</v>
      </c>
    </row>
    <row r="212" spans="1:7" ht="15.75" customHeight="1">
      <c r="A212" s="132"/>
      <c r="B212" s="124" t="s">
        <v>8</v>
      </c>
      <c r="C212" s="138">
        <f>C208+C209+C210+C211</f>
        <v>5235808</v>
      </c>
      <c r="F212" s="40" t="e">
        <f>#REF!</f>
        <v>#REF!</v>
      </c>
      <c r="G212" s="39" t="e">
        <f>C212+F212-E212</f>
        <v>#REF!</v>
      </c>
    </row>
    <row r="213" spans="1:7">
      <c r="A213" s="170" t="s">
        <v>109</v>
      </c>
      <c r="B213" s="171"/>
      <c r="C213" s="172"/>
      <c r="F213" s="2">
        <v>798026</v>
      </c>
    </row>
    <row r="214" spans="1:7" ht="31.5">
      <c r="A214" s="11" t="s">
        <v>16</v>
      </c>
      <c r="B214" s="12" t="s">
        <v>211</v>
      </c>
      <c r="C214" s="93">
        <v>941614</v>
      </c>
      <c r="F214" s="2">
        <v>129127</v>
      </c>
    </row>
    <row r="215" spans="1:7" ht="31.5">
      <c r="A215" s="11">
        <v>2</v>
      </c>
      <c r="B215" s="12" t="s">
        <v>212</v>
      </c>
      <c r="C215" s="93">
        <v>1935082</v>
      </c>
      <c r="F215" s="2">
        <v>208235</v>
      </c>
    </row>
    <row r="216" spans="1:7">
      <c r="A216" s="11">
        <v>3</v>
      </c>
      <c r="B216" s="12" t="s">
        <v>213</v>
      </c>
      <c r="C216" s="93">
        <v>1132566</v>
      </c>
      <c r="E216" s="2">
        <v>511756</v>
      </c>
    </row>
    <row r="217" spans="1:7">
      <c r="A217" s="11">
        <v>4</v>
      </c>
      <c r="B217" s="12" t="s">
        <v>110</v>
      </c>
      <c r="C217" s="93">
        <v>1750472</v>
      </c>
      <c r="E217" s="2">
        <v>422630</v>
      </c>
    </row>
    <row r="218" spans="1:7">
      <c r="A218" s="11">
        <v>5</v>
      </c>
      <c r="B218" s="12" t="s">
        <v>214</v>
      </c>
      <c r="C218" s="93">
        <v>1153354</v>
      </c>
      <c r="E218" s="2">
        <v>150555</v>
      </c>
    </row>
    <row r="219" spans="1:7">
      <c r="A219" s="11">
        <v>6</v>
      </c>
      <c r="B219" s="22" t="s">
        <v>111</v>
      </c>
      <c r="C219" s="93">
        <v>843110</v>
      </c>
      <c r="E219" s="2">
        <v>50447</v>
      </c>
    </row>
    <row r="220" spans="1:7">
      <c r="A220" s="23"/>
      <c r="B220" s="19" t="s">
        <v>8</v>
      </c>
      <c r="C220" s="24">
        <f>C214+C215+C216+C217+C218+C219</f>
        <v>7756198</v>
      </c>
      <c r="E220" s="40">
        <f>E216+E217+E218+E219</f>
        <v>1135388</v>
      </c>
      <c r="F220" s="40">
        <f>F213+F214+F215</f>
        <v>1135388</v>
      </c>
      <c r="G220" s="39">
        <f>C220+F220-E220</f>
        <v>7756198</v>
      </c>
    </row>
    <row r="221" spans="1:7">
      <c r="A221" s="183" t="s">
        <v>215</v>
      </c>
      <c r="B221" s="184"/>
      <c r="C221" s="185"/>
    </row>
    <row r="222" spans="1:7" ht="31.5">
      <c r="A222" s="18" t="s">
        <v>16</v>
      </c>
      <c r="B222" s="12" t="s">
        <v>245</v>
      </c>
      <c r="C222" s="20">
        <f>929528-12557-669675</f>
        <v>247296</v>
      </c>
      <c r="F222" s="2">
        <f>12557+669675</f>
        <v>682232</v>
      </c>
    </row>
    <row r="223" spans="1:7" ht="31.5">
      <c r="A223" s="81" t="s">
        <v>17</v>
      </c>
      <c r="B223" s="12" t="s">
        <v>216</v>
      </c>
      <c r="C223" s="20">
        <f>1577997+649332</f>
        <v>2227329</v>
      </c>
      <c r="F223" s="2">
        <v>1298665</v>
      </c>
    </row>
    <row r="224" spans="1:7" ht="31.5">
      <c r="A224" s="81" t="s">
        <v>34</v>
      </c>
      <c r="B224" s="12" t="s">
        <v>112</v>
      </c>
      <c r="C224" s="52">
        <f>1355635+649333</f>
        <v>2004968</v>
      </c>
    </row>
    <row r="225" spans="1:7" ht="31.5">
      <c r="A225" s="88">
        <v>4</v>
      </c>
      <c r="B225" s="95" t="s">
        <v>113</v>
      </c>
      <c r="C225" s="90">
        <v>605787</v>
      </c>
    </row>
    <row r="226" spans="1:7">
      <c r="A226" s="18">
        <v>5</v>
      </c>
      <c r="B226" s="22" t="s">
        <v>114</v>
      </c>
      <c r="C226" s="20">
        <v>369379</v>
      </c>
    </row>
    <row r="227" spans="1:7">
      <c r="A227" s="18">
        <v>6</v>
      </c>
      <c r="B227" s="12" t="s">
        <v>115</v>
      </c>
      <c r="C227" s="20">
        <v>486102</v>
      </c>
    </row>
    <row r="228" spans="1:7">
      <c r="A228" s="18">
        <v>7</v>
      </c>
      <c r="B228" s="12" t="s">
        <v>116</v>
      </c>
      <c r="C228" s="20">
        <v>416250</v>
      </c>
    </row>
    <row r="229" spans="1:7">
      <c r="A229" s="18">
        <v>8</v>
      </c>
      <c r="B229" s="12" t="s">
        <v>117</v>
      </c>
      <c r="C229" s="52">
        <v>158500</v>
      </c>
    </row>
    <row r="230" spans="1:7" ht="31.5">
      <c r="A230" s="88">
        <v>9</v>
      </c>
      <c r="B230" s="95" t="s">
        <v>255</v>
      </c>
      <c r="C230" s="101">
        <v>199007</v>
      </c>
    </row>
    <row r="231" spans="1:7">
      <c r="A231" s="15"/>
      <c r="B231" s="16" t="s">
        <v>8</v>
      </c>
      <c r="C231" s="17">
        <f>C222+C223+C224+C225+C226+C227+C228+C229+C230</f>
        <v>6714618</v>
      </c>
      <c r="E231" s="39" t="e">
        <f>#REF!+#REF!</f>
        <v>#REF!</v>
      </c>
      <c r="F231" s="40">
        <f>F222+F223</f>
        <v>1980897</v>
      </c>
      <c r="G231" s="10" t="e">
        <f>C231+F231-E231</f>
        <v>#REF!</v>
      </c>
    </row>
    <row r="232" spans="1:7">
      <c r="A232" s="170" t="s">
        <v>217</v>
      </c>
      <c r="B232" s="171"/>
      <c r="C232" s="172"/>
    </row>
    <row r="233" spans="1:7" ht="31.5">
      <c r="A233" s="11" t="s">
        <v>16</v>
      </c>
      <c r="B233" s="12" t="s">
        <v>218</v>
      </c>
      <c r="C233" s="51">
        <v>2740000</v>
      </c>
      <c r="F233" s="2">
        <v>635952</v>
      </c>
      <c r="G233" s="2">
        <v>635952</v>
      </c>
    </row>
    <row r="234" spans="1:7">
      <c r="A234" s="18" t="s">
        <v>17</v>
      </c>
      <c r="B234" s="22" t="s">
        <v>246</v>
      </c>
      <c r="C234" s="90">
        <v>537357</v>
      </c>
    </row>
    <row r="235" spans="1:7">
      <c r="A235" s="18" t="s">
        <v>34</v>
      </c>
      <c r="B235" s="22" t="s">
        <v>118</v>
      </c>
      <c r="C235" s="90">
        <v>366585</v>
      </c>
    </row>
    <row r="236" spans="1:7">
      <c r="A236" s="18" t="s">
        <v>67</v>
      </c>
      <c r="B236" s="22" t="s">
        <v>119</v>
      </c>
      <c r="C236" s="90">
        <v>310990</v>
      </c>
    </row>
    <row r="237" spans="1:7">
      <c r="A237" s="18" t="s">
        <v>68</v>
      </c>
      <c r="B237" s="94" t="s">
        <v>253</v>
      </c>
      <c r="C237" s="90">
        <v>478342</v>
      </c>
    </row>
    <row r="238" spans="1:7" ht="31.5">
      <c r="A238" s="18" t="s">
        <v>69</v>
      </c>
      <c r="B238" s="12" t="s">
        <v>120</v>
      </c>
      <c r="C238" s="101">
        <v>1603751</v>
      </c>
    </row>
    <row r="239" spans="1:7">
      <c r="A239" s="18" t="s">
        <v>77</v>
      </c>
      <c r="B239" s="12" t="s">
        <v>121</v>
      </c>
      <c r="C239" s="52">
        <v>347255</v>
      </c>
    </row>
    <row r="240" spans="1:7">
      <c r="A240" s="18">
        <v>8</v>
      </c>
      <c r="B240" s="12" t="s">
        <v>219</v>
      </c>
      <c r="C240" s="101">
        <v>199000</v>
      </c>
    </row>
    <row r="241" spans="1:8">
      <c r="A241" s="18">
        <v>9</v>
      </c>
      <c r="B241" s="12" t="s">
        <v>220</v>
      </c>
      <c r="C241" s="101">
        <v>737307</v>
      </c>
      <c r="E241" s="2">
        <v>629283</v>
      </c>
      <c r="F241" s="10"/>
    </row>
    <row r="242" spans="1:8">
      <c r="A242" s="15"/>
      <c r="B242" s="16" t="s">
        <v>8</v>
      </c>
      <c r="C242" s="17">
        <f>C233+C234+C235+C236+C237+C238+C239+C240+C241</f>
        <v>7320587</v>
      </c>
      <c r="E242" s="2">
        <f>E241</f>
        <v>629283</v>
      </c>
      <c r="F242" s="39">
        <f>F233</f>
        <v>635952</v>
      </c>
      <c r="G242" s="39">
        <f>C242+F242-E242</f>
        <v>7327256</v>
      </c>
      <c r="H242" s="39"/>
    </row>
    <row r="243" spans="1:8">
      <c r="A243" s="161" t="s">
        <v>31</v>
      </c>
      <c r="B243" s="162"/>
      <c r="C243" s="163"/>
    </row>
    <row r="244" spans="1:8" ht="47.25">
      <c r="A244" s="18" t="s">
        <v>16</v>
      </c>
      <c r="B244" s="30" t="s">
        <v>122</v>
      </c>
      <c r="C244" s="20">
        <v>318000</v>
      </c>
    </row>
    <row r="245" spans="1:8" ht="31.5">
      <c r="A245" s="18" t="s">
        <v>17</v>
      </c>
      <c r="B245" s="49" t="s">
        <v>221</v>
      </c>
      <c r="C245" s="20">
        <v>58300</v>
      </c>
    </row>
    <row r="246" spans="1:8">
      <c r="A246" s="15"/>
      <c r="B246" s="53" t="s">
        <v>8</v>
      </c>
      <c r="C246" s="17">
        <f>C244+C245</f>
        <v>376300</v>
      </c>
      <c r="G246" s="10">
        <f>C246</f>
        <v>376300</v>
      </c>
      <c r="H246" s="10"/>
    </row>
    <row r="247" spans="1:8">
      <c r="A247" s="145"/>
      <c r="B247" s="53" t="s">
        <v>123</v>
      </c>
      <c r="C247" s="146">
        <f>C126+C129+C138+C172+C199+C206+C212+C220+C231+C242+C246+C141+C144</f>
        <v>60728732</v>
      </c>
      <c r="E247" s="57" t="e">
        <f>E126+E129+E138+E172+E199+E206+E212+E220+E231+E242+E246+E141</f>
        <v>#REF!</v>
      </c>
      <c r="F247" s="57" t="e">
        <f>F126+F129+F138+F172+F199+F206+F212+F220+F231+F242+F246+F141</f>
        <v>#REF!</v>
      </c>
      <c r="G247" s="57" t="e">
        <f>G126+G129+G138+G172+G199+G206+G212+G220+G231+G242+G246+G141</f>
        <v>#REF!</v>
      </c>
      <c r="H247" s="57"/>
    </row>
    <row r="248" spans="1:8" ht="16.5">
      <c r="A248" s="167" t="s">
        <v>272</v>
      </c>
      <c r="B248" s="168"/>
      <c r="C248" s="169"/>
      <c r="E248" s="10"/>
      <c r="F248" s="10"/>
      <c r="G248" s="10"/>
    </row>
    <row r="249" spans="1:8">
      <c r="A249" s="170" t="s">
        <v>10</v>
      </c>
      <c r="B249" s="171"/>
      <c r="C249" s="172"/>
      <c r="E249" s="10"/>
      <c r="F249" s="10"/>
      <c r="G249" s="10"/>
    </row>
    <row r="250" spans="1:8" ht="31.5">
      <c r="A250" s="113">
        <v>1</v>
      </c>
      <c r="B250" s="121" t="s">
        <v>259</v>
      </c>
      <c r="C250" s="126">
        <v>21129</v>
      </c>
      <c r="E250" s="10"/>
      <c r="F250" s="10"/>
      <c r="G250" s="10"/>
    </row>
    <row r="251" spans="1:8">
      <c r="A251" s="23"/>
      <c r="B251" s="19" t="s">
        <v>8</v>
      </c>
      <c r="C251" s="24">
        <f>C250</f>
        <v>21129</v>
      </c>
      <c r="E251" s="10"/>
      <c r="F251" s="10"/>
      <c r="G251" s="10"/>
    </row>
    <row r="252" spans="1:8" s="103" customFormat="1">
      <c r="A252" s="214" t="s">
        <v>261</v>
      </c>
      <c r="B252" s="215"/>
      <c r="C252" s="216"/>
      <c r="E252" s="144"/>
      <c r="F252" s="144"/>
      <c r="G252" s="144"/>
    </row>
    <row r="253" spans="1:8" s="103" customFormat="1" ht="31.5">
      <c r="A253" s="122">
        <v>1</v>
      </c>
      <c r="B253" s="121" t="s">
        <v>271</v>
      </c>
      <c r="C253" s="123">
        <v>80000</v>
      </c>
      <c r="E253" s="144"/>
      <c r="F253" s="144"/>
      <c r="G253" s="144"/>
    </row>
    <row r="254" spans="1:8" s="103" customFormat="1">
      <c r="A254" s="122"/>
      <c r="B254" s="124" t="s">
        <v>30</v>
      </c>
      <c r="C254" s="123">
        <f>C253</f>
        <v>80000</v>
      </c>
      <c r="E254" s="144"/>
      <c r="F254" s="144"/>
      <c r="G254" s="144"/>
    </row>
    <row r="255" spans="1:8">
      <c r="A255" s="54"/>
      <c r="B255" s="55" t="s">
        <v>273</v>
      </c>
      <c r="C255" s="56">
        <f>C251+C254</f>
        <v>101129</v>
      </c>
      <c r="E255" s="57">
        <f>E121+E124+E132+E167+E194+E201+E207+E215+E226+E250+E254+E135</f>
        <v>0</v>
      </c>
      <c r="F255" s="57">
        <f>F121+F124+F132+F167+F194+F201+F207+F215+F226+F250+F254+F135</f>
        <v>487987</v>
      </c>
      <c r="G255" s="57">
        <f>G121+G124+G132+G167+G194+G201+G207+G215+G226+G250+G254+G135</f>
        <v>0</v>
      </c>
      <c r="H255" s="57"/>
    </row>
    <row r="256" spans="1:8" ht="17.25" hidden="1" thickBot="1">
      <c r="A256" s="77"/>
      <c r="B256" s="78" t="s">
        <v>124</v>
      </c>
      <c r="C256" s="154">
        <f>C247+C255</f>
        <v>60829861</v>
      </c>
      <c r="E256" s="10" t="e">
        <f>E247</f>
        <v>#REF!</v>
      </c>
      <c r="F256" s="10" t="e">
        <f>F247</f>
        <v>#REF!</v>
      </c>
      <c r="G256" s="10" t="e">
        <f>G247</f>
        <v>#REF!</v>
      </c>
    </row>
    <row r="257" spans="1:8" ht="16.5">
      <c r="A257" s="209" t="s">
        <v>269</v>
      </c>
      <c r="B257" s="210"/>
      <c r="C257" s="211"/>
      <c r="E257" s="10"/>
      <c r="F257" s="10"/>
      <c r="G257" s="10"/>
    </row>
    <row r="258" spans="1:8">
      <c r="A258" s="214" t="s">
        <v>258</v>
      </c>
      <c r="B258" s="215"/>
      <c r="C258" s="216"/>
    </row>
    <row r="259" spans="1:8" ht="31.5">
      <c r="A259" s="122">
        <v>1</v>
      </c>
      <c r="B259" s="121" t="s">
        <v>263</v>
      </c>
      <c r="C259" s="123">
        <v>1140335</v>
      </c>
    </row>
    <row r="260" spans="1:8">
      <c r="A260" s="122"/>
      <c r="B260" s="124" t="s">
        <v>30</v>
      </c>
      <c r="C260" s="123">
        <f>C259</f>
        <v>1140335</v>
      </c>
    </row>
    <row r="261" spans="1:8">
      <c r="A261" s="214" t="s">
        <v>261</v>
      </c>
      <c r="B261" s="215"/>
      <c r="C261" s="216"/>
    </row>
    <row r="262" spans="1:8" ht="47.25">
      <c r="A262" s="122">
        <v>1</v>
      </c>
      <c r="B262" s="121" t="s">
        <v>262</v>
      </c>
      <c r="C262" s="123">
        <v>370000</v>
      </c>
    </row>
    <row r="263" spans="1:8">
      <c r="A263" s="122"/>
      <c r="B263" s="124" t="s">
        <v>30</v>
      </c>
      <c r="C263" s="123">
        <f>C262</f>
        <v>370000</v>
      </c>
    </row>
    <row r="264" spans="1:8" ht="16.5" thickBot="1">
      <c r="A264" s="100"/>
      <c r="B264" s="100" t="s">
        <v>150</v>
      </c>
      <c r="C264" s="125">
        <f>C260+C263</f>
        <v>1510335</v>
      </c>
    </row>
    <row r="265" spans="1:8" ht="17.25" thickBot="1">
      <c r="A265" s="77"/>
      <c r="B265" s="78" t="s">
        <v>124</v>
      </c>
      <c r="C265" s="154">
        <f>C256+C264</f>
        <v>62340196</v>
      </c>
      <c r="E265" s="10" t="e">
        <f>E256</f>
        <v>#REF!</v>
      </c>
      <c r="F265" s="10" t="e">
        <f>F256</f>
        <v>#REF!</v>
      </c>
      <c r="G265" s="10" t="e">
        <f>G256</f>
        <v>#REF!</v>
      </c>
    </row>
    <row r="266" spans="1:8" ht="19.5" thickBot="1">
      <c r="A266" s="201" t="s">
        <v>125</v>
      </c>
      <c r="B266" s="202"/>
      <c r="C266" s="143">
        <f>C120+C256+C264</f>
        <v>150000000</v>
      </c>
      <c r="D266" s="10"/>
      <c r="E266" s="79" t="e">
        <f>E120+E256</f>
        <v>#REF!</v>
      </c>
      <c r="F266" s="79" t="e">
        <f>F120+F256</f>
        <v>#REF!</v>
      </c>
      <c r="G266" s="79" t="e">
        <f>G120+G256+#REF!</f>
        <v>#REF!</v>
      </c>
      <c r="H266" s="10" t="e">
        <f>C266+F266-E266</f>
        <v>#REF!</v>
      </c>
    </row>
    <row r="267" spans="1:8" ht="16.5" thickBot="1">
      <c r="A267" s="58"/>
      <c r="B267" s="5"/>
      <c r="C267" s="6"/>
      <c r="F267" s="10" t="e">
        <f>F266+#REF!</f>
        <v>#REF!</v>
      </c>
      <c r="G267" s="10" t="e">
        <f>G266-#REF!</f>
        <v>#REF!</v>
      </c>
    </row>
    <row r="268" spans="1:8" ht="19.5" thickBot="1">
      <c r="A268" s="203" t="s">
        <v>126</v>
      </c>
      <c r="B268" s="204"/>
      <c r="C268" s="205"/>
    </row>
    <row r="269" spans="1:8" ht="16.5">
      <c r="A269" s="209" t="s">
        <v>127</v>
      </c>
      <c r="B269" s="210"/>
      <c r="C269" s="211"/>
    </row>
    <row r="270" spans="1:8">
      <c r="A270" s="206" t="s">
        <v>7</v>
      </c>
      <c r="B270" s="207"/>
      <c r="C270" s="208"/>
    </row>
    <row r="271" spans="1:8">
      <c r="A271" s="11" t="s">
        <v>16</v>
      </c>
      <c r="B271" s="12" t="s">
        <v>128</v>
      </c>
      <c r="C271" s="13">
        <v>512800</v>
      </c>
    </row>
    <row r="272" spans="1:8">
      <c r="A272" s="11" t="s">
        <v>17</v>
      </c>
      <c r="B272" s="12" t="s">
        <v>129</v>
      </c>
      <c r="C272" s="13">
        <v>235600</v>
      </c>
    </row>
    <row r="273" spans="1:3">
      <c r="A273" s="11" t="s">
        <v>34</v>
      </c>
      <c r="B273" s="12" t="s">
        <v>222</v>
      </c>
      <c r="C273" s="13">
        <v>68000</v>
      </c>
    </row>
    <row r="274" spans="1:3">
      <c r="A274" s="11" t="s">
        <v>67</v>
      </c>
      <c r="B274" s="12" t="s">
        <v>223</v>
      </c>
      <c r="C274" s="13">
        <v>267600</v>
      </c>
    </row>
    <row r="275" spans="1:3">
      <c r="A275" s="11" t="s">
        <v>68</v>
      </c>
      <c r="B275" s="12" t="s">
        <v>130</v>
      </c>
      <c r="C275" s="13">
        <v>371400</v>
      </c>
    </row>
    <row r="276" spans="1:3">
      <c r="A276" s="11" t="s">
        <v>69</v>
      </c>
      <c r="B276" s="12" t="s">
        <v>131</v>
      </c>
      <c r="C276" s="13">
        <v>282200</v>
      </c>
    </row>
    <row r="277" spans="1:3">
      <c r="A277" s="11" t="s">
        <v>77</v>
      </c>
      <c r="B277" s="12" t="s">
        <v>132</v>
      </c>
      <c r="C277" s="13">
        <v>281080</v>
      </c>
    </row>
    <row r="278" spans="1:3">
      <c r="A278" s="11" t="s">
        <v>79</v>
      </c>
      <c r="B278" s="12" t="s">
        <v>133</v>
      </c>
      <c r="C278" s="13">
        <v>237920</v>
      </c>
    </row>
    <row r="279" spans="1:3">
      <c r="A279" s="11" t="s">
        <v>81</v>
      </c>
      <c r="B279" s="12" t="s">
        <v>134</v>
      </c>
      <c r="C279" s="13">
        <v>177600</v>
      </c>
    </row>
    <row r="280" spans="1:3">
      <c r="A280" s="11" t="s">
        <v>83</v>
      </c>
      <c r="B280" s="12" t="s">
        <v>135</v>
      </c>
      <c r="C280" s="13">
        <v>67200</v>
      </c>
    </row>
    <row r="281" spans="1:3">
      <c r="A281" s="11" t="s">
        <v>85</v>
      </c>
      <c r="B281" s="12" t="s">
        <v>247</v>
      </c>
      <c r="C281" s="13">
        <v>117760</v>
      </c>
    </row>
    <row r="282" spans="1:3">
      <c r="A282" s="11" t="s">
        <v>86</v>
      </c>
      <c r="B282" s="12" t="s">
        <v>136</v>
      </c>
      <c r="C282" s="13">
        <v>133400</v>
      </c>
    </row>
    <row r="283" spans="1:3">
      <c r="A283" s="11" t="s">
        <v>137</v>
      </c>
      <c r="B283" s="12" t="s">
        <v>138</v>
      </c>
      <c r="C283" s="13">
        <v>99200</v>
      </c>
    </row>
    <row r="284" spans="1:3" ht="18" customHeight="1">
      <c r="A284" s="59"/>
      <c r="B284" s="16" t="s">
        <v>139</v>
      </c>
      <c r="C284" s="24">
        <f>SUM(C271:C283)</f>
        <v>2851760</v>
      </c>
    </row>
    <row r="285" spans="1:3" ht="16.5">
      <c r="A285" s="209" t="s">
        <v>140</v>
      </c>
      <c r="B285" s="210"/>
      <c r="C285" s="211"/>
    </row>
    <row r="286" spans="1:3">
      <c r="A286" s="206" t="s">
        <v>7</v>
      </c>
      <c r="B286" s="207"/>
      <c r="C286" s="208"/>
    </row>
    <row r="287" spans="1:3">
      <c r="A287" s="11" t="s">
        <v>16</v>
      </c>
      <c r="B287" s="12" t="s">
        <v>141</v>
      </c>
      <c r="C287" s="13">
        <v>867600</v>
      </c>
    </row>
    <row r="288" spans="1:3">
      <c r="A288" s="11" t="s">
        <v>17</v>
      </c>
      <c r="B288" s="12" t="s">
        <v>142</v>
      </c>
      <c r="C288" s="13">
        <v>359800</v>
      </c>
    </row>
    <row r="289" spans="1:8">
      <c r="A289" s="11" t="s">
        <v>34</v>
      </c>
      <c r="B289" s="12" t="s">
        <v>224</v>
      </c>
      <c r="C289" s="13">
        <v>189000</v>
      </c>
    </row>
    <row r="290" spans="1:8">
      <c r="A290" s="11" t="s">
        <v>67</v>
      </c>
      <c r="B290" s="12" t="s">
        <v>225</v>
      </c>
      <c r="C290" s="13">
        <v>350880</v>
      </c>
    </row>
    <row r="291" spans="1:8">
      <c r="A291" s="11" t="s">
        <v>68</v>
      </c>
      <c r="B291" s="12" t="s">
        <v>143</v>
      </c>
      <c r="C291" s="13">
        <v>716200</v>
      </c>
    </row>
    <row r="292" spans="1:8">
      <c r="A292" s="11" t="s">
        <v>69</v>
      </c>
      <c r="B292" s="12" t="s">
        <v>144</v>
      </c>
      <c r="C292" s="13">
        <v>511200</v>
      </c>
    </row>
    <row r="293" spans="1:8">
      <c r="A293" s="11" t="s">
        <v>77</v>
      </c>
      <c r="B293" s="12" t="s">
        <v>145</v>
      </c>
      <c r="C293" s="13">
        <v>511400</v>
      </c>
    </row>
    <row r="294" spans="1:8">
      <c r="A294" s="11" t="s">
        <v>79</v>
      </c>
      <c r="B294" s="12" t="s">
        <v>146</v>
      </c>
      <c r="C294" s="13">
        <v>365760</v>
      </c>
    </row>
    <row r="295" spans="1:8">
      <c r="A295" s="11" t="s">
        <v>81</v>
      </c>
      <c r="B295" s="12" t="s">
        <v>147</v>
      </c>
      <c r="C295" s="13">
        <v>312000</v>
      </c>
    </row>
    <row r="296" spans="1:8">
      <c r="A296" s="11" t="s">
        <v>83</v>
      </c>
      <c r="B296" s="12" t="s">
        <v>148</v>
      </c>
      <c r="C296" s="13">
        <v>110800</v>
      </c>
    </row>
    <row r="297" spans="1:8">
      <c r="A297" s="11" t="s">
        <v>85</v>
      </c>
      <c r="B297" s="12" t="s">
        <v>248</v>
      </c>
      <c r="C297" s="13">
        <v>249600</v>
      </c>
    </row>
    <row r="298" spans="1:8">
      <c r="A298" s="11" t="s">
        <v>86</v>
      </c>
      <c r="B298" s="12" t="s">
        <v>149</v>
      </c>
      <c r="C298" s="13">
        <v>215200</v>
      </c>
    </row>
    <row r="299" spans="1:8">
      <c r="A299" s="11" t="s">
        <v>137</v>
      </c>
      <c r="B299" s="12" t="s">
        <v>226</v>
      </c>
      <c r="C299" s="13">
        <v>145000</v>
      </c>
    </row>
    <row r="300" spans="1:8">
      <c r="A300" s="15"/>
      <c r="B300" s="16" t="s">
        <v>8</v>
      </c>
      <c r="C300" s="17">
        <f>C287+C288+C289+C290+C291+C292+C293+C294+C295+C296+C297+C298+C299</f>
        <v>4904440</v>
      </c>
      <c r="E300" s="2">
        <f>E299</f>
        <v>0</v>
      </c>
      <c r="F300" s="39">
        <f>F290</f>
        <v>0</v>
      </c>
      <c r="G300" s="39">
        <f>C300+F300-E300</f>
        <v>4904440</v>
      </c>
      <c r="H300" s="39"/>
    </row>
    <row r="301" spans="1:8">
      <c r="A301" s="100"/>
      <c r="B301" s="16" t="s">
        <v>150</v>
      </c>
      <c r="C301" s="27">
        <f>C300</f>
        <v>4904440</v>
      </c>
    </row>
    <row r="302" spans="1:8" ht="16.5">
      <c r="A302" s="210" t="s">
        <v>151</v>
      </c>
      <c r="B302" s="210"/>
      <c r="C302" s="210"/>
    </row>
    <row r="303" spans="1:8">
      <c r="A303" s="11" t="s">
        <v>16</v>
      </c>
      <c r="B303" s="12" t="s">
        <v>283</v>
      </c>
      <c r="C303" s="13">
        <v>1160264</v>
      </c>
    </row>
    <row r="304" spans="1:8">
      <c r="A304" s="11" t="s">
        <v>17</v>
      </c>
      <c r="B304" s="12" t="s">
        <v>227</v>
      </c>
      <c r="C304" s="13">
        <v>3477300</v>
      </c>
    </row>
    <row r="305" spans="1:3">
      <c r="A305" s="11" t="s">
        <v>34</v>
      </c>
      <c r="B305" s="12" t="s">
        <v>280</v>
      </c>
      <c r="C305" s="13">
        <v>420000</v>
      </c>
    </row>
    <row r="306" spans="1:3">
      <c r="A306" s="11" t="s">
        <v>67</v>
      </c>
      <c r="B306" s="12" t="s">
        <v>152</v>
      </c>
      <c r="C306" s="13">
        <v>2741300</v>
      </c>
    </row>
    <row r="307" spans="1:3">
      <c r="A307" s="11" t="s">
        <v>68</v>
      </c>
      <c r="B307" s="12" t="s">
        <v>153</v>
      </c>
      <c r="C307" s="13">
        <v>2590000</v>
      </c>
    </row>
    <row r="308" spans="1:3">
      <c r="A308" s="11" t="s">
        <v>69</v>
      </c>
      <c r="B308" s="12" t="s">
        <v>154</v>
      </c>
      <c r="C308" s="13">
        <v>3624300</v>
      </c>
    </row>
    <row r="309" spans="1:3">
      <c r="A309" s="11" t="s">
        <v>77</v>
      </c>
      <c r="B309" s="12" t="s">
        <v>155</v>
      </c>
      <c r="C309" s="13">
        <v>2872800</v>
      </c>
    </row>
    <row r="310" spans="1:3">
      <c r="A310" s="11" t="s">
        <v>79</v>
      </c>
      <c r="B310" s="12" t="s">
        <v>156</v>
      </c>
      <c r="C310" s="13">
        <v>3024100</v>
      </c>
    </row>
    <row r="311" spans="1:3">
      <c r="A311" s="11" t="s">
        <v>81</v>
      </c>
      <c r="B311" s="12" t="s">
        <v>157</v>
      </c>
      <c r="C311" s="13">
        <v>2741300</v>
      </c>
    </row>
    <row r="312" spans="1:3" ht="31.5">
      <c r="A312" s="11" t="s">
        <v>83</v>
      </c>
      <c r="B312" s="12" t="s">
        <v>158</v>
      </c>
      <c r="C312" s="13">
        <v>4027050</v>
      </c>
    </row>
    <row r="313" spans="1:3">
      <c r="A313" s="11" t="s">
        <v>85</v>
      </c>
      <c r="B313" s="12" t="s">
        <v>159</v>
      </c>
      <c r="C313" s="13">
        <v>1154250</v>
      </c>
    </row>
    <row r="314" spans="1:3">
      <c r="A314" s="11" t="s">
        <v>86</v>
      </c>
      <c r="B314" s="12" t="s">
        <v>160</v>
      </c>
      <c r="C314" s="13">
        <v>845700</v>
      </c>
    </row>
    <row r="315" spans="1:3" ht="31.5">
      <c r="A315" s="11" t="s">
        <v>137</v>
      </c>
      <c r="B315" s="12" t="s">
        <v>281</v>
      </c>
      <c r="C315" s="13">
        <v>151300</v>
      </c>
    </row>
    <row r="316" spans="1:3">
      <c r="A316" s="59"/>
      <c r="B316" s="16" t="s">
        <v>161</v>
      </c>
      <c r="C316" s="24">
        <f>SUM(C303:C315)</f>
        <v>28829664</v>
      </c>
    </row>
    <row r="317" spans="1:3" ht="16.5" thickBot="1">
      <c r="A317" s="60"/>
      <c r="B317" s="61" t="s">
        <v>8</v>
      </c>
      <c r="C317" s="52">
        <f>C284+C301+C316</f>
        <v>36585864</v>
      </c>
    </row>
    <row r="318" spans="1:3" ht="17.25" thickBot="1">
      <c r="A318" s="77"/>
      <c r="B318" s="78" t="s">
        <v>162</v>
      </c>
      <c r="C318" s="80">
        <f>C317</f>
        <v>36585864</v>
      </c>
    </row>
    <row r="319" spans="1:3" ht="16.5" thickBot="1">
      <c r="A319" s="62"/>
      <c r="B319" s="63"/>
      <c r="C319" s="64"/>
    </row>
    <row r="320" spans="1:3" ht="19.5" thickBot="1">
      <c r="A320" s="212" t="s">
        <v>163</v>
      </c>
      <c r="B320" s="213"/>
      <c r="C320" s="79">
        <f>C318+C266</f>
        <v>186585864</v>
      </c>
    </row>
    <row r="321" spans="1:3">
      <c r="A321" s="200"/>
      <c r="B321" s="200"/>
      <c r="C321" s="200"/>
    </row>
    <row r="322" spans="1:3">
      <c r="A322" s="71"/>
      <c r="B322" s="71"/>
      <c r="C322" s="65"/>
    </row>
    <row r="323" spans="1:3">
      <c r="A323" s="71"/>
      <c r="B323" s="71"/>
      <c r="C323" s="66"/>
    </row>
    <row r="324" spans="1:3">
      <c r="A324" s="71"/>
      <c r="B324" s="71"/>
      <c r="C324" s="71"/>
    </row>
    <row r="325" spans="1:3">
      <c r="A325" s="71"/>
      <c r="B325" s="71"/>
      <c r="C325" s="71"/>
    </row>
    <row r="326" spans="1:3">
      <c r="A326" s="71"/>
      <c r="B326" s="71"/>
      <c r="C326" s="71"/>
    </row>
    <row r="327" spans="1:3">
      <c r="A327" s="71"/>
      <c r="B327" s="71"/>
      <c r="C327" s="71"/>
    </row>
    <row r="328" spans="1:3">
      <c r="A328" s="71"/>
      <c r="B328" s="71"/>
      <c r="C328" s="71"/>
    </row>
    <row r="329" spans="1:3">
      <c r="B329" s="67"/>
    </row>
  </sheetData>
  <mergeCells count="62">
    <mergeCell ref="A252:C252"/>
    <mergeCell ref="A173:C173"/>
    <mergeCell ref="B142:D142"/>
    <mergeCell ref="A130:C130"/>
    <mergeCell ref="A139:C139"/>
    <mergeCell ref="A145:C145"/>
    <mergeCell ref="A221:C221"/>
    <mergeCell ref="A207:C207"/>
    <mergeCell ref="A213:C213"/>
    <mergeCell ref="A200:C200"/>
    <mergeCell ref="A321:C321"/>
    <mergeCell ref="A232:C232"/>
    <mergeCell ref="A243:C243"/>
    <mergeCell ref="A266:B266"/>
    <mergeCell ref="A268:C268"/>
    <mergeCell ref="A270:C270"/>
    <mergeCell ref="A285:C285"/>
    <mergeCell ref="A302:C302"/>
    <mergeCell ref="A320:B320"/>
    <mergeCell ref="A269:C269"/>
    <mergeCell ref="A286:C286"/>
    <mergeCell ref="A258:C258"/>
    <mergeCell ref="A261:C261"/>
    <mergeCell ref="A257:C257"/>
    <mergeCell ref="A248:C248"/>
    <mergeCell ref="A249:C249"/>
    <mergeCell ref="B4:C4"/>
    <mergeCell ref="B5:C5"/>
    <mergeCell ref="A118:B118"/>
    <mergeCell ref="A34:C34"/>
    <mergeCell ref="A37:C37"/>
    <mergeCell ref="A43:C43"/>
    <mergeCell ref="A52:C52"/>
    <mergeCell ref="A65:C65"/>
    <mergeCell ref="A68:C68"/>
    <mergeCell ref="A71:C71"/>
    <mergeCell ref="A73:C73"/>
    <mergeCell ref="A76:C76"/>
    <mergeCell ref="A77:C77"/>
    <mergeCell ref="A83:C83"/>
    <mergeCell ref="B1:C1"/>
    <mergeCell ref="B10:C10"/>
    <mergeCell ref="A30:C30"/>
    <mergeCell ref="A2:C2"/>
    <mergeCell ref="A7:C7"/>
    <mergeCell ref="A8:C8"/>
    <mergeCell ref="A9:C9"/>
    <mergeCell ref="A12:C12"/>
    <mergeCell ref="A13:C13"/>
    <mergeCell ref="A14:C14"/>
    <mergeCell ref="A17:C17"/>
    <mergeCell ref="A18:C18"/>
    <mergeCell ref="A19:C19"/>
    <mergeCell ref="A28:C28"/>
    <mergeCell ref="B6:C6"/>
    <mergeCell ref="B3:C3"/>
    <mergeCell ref="A127:C127"/>
    <mergeCell ref="A48:C48"/>
    <mergeCell ref="A80:C80"/>
    <mergeCell ref="A122:C122"/>
    <mergeCell ref="A123:C123"/>
    <mergeCell ref="A124:C124"/>
  </mergeCells>
  <printOptions horizontalCentered="1"/>
  <pageMargins left="0.39370078740157483" right="0.39370078740157483" top="0.39370078740157483" bottom="0.39370078740157483" header="0" footer="0"/>
  <pageSetup paperSize="9" scale="81" firstPageNumber="3" fitToHeight="11" orientation="landscape" useFirstPageNumber="1" horizontalDpi="180" verticalDpi="180" r:id="rId1"/>
  <headerFooter alignWithMargins="0">
    <oddHeader>&amp;C-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с изм энергет</vt:lpstr>
      <vt:lpstr>'Приложение с изм энергет'!Заголовки_для_печати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peru</dc:creator>
  <cp:lastModifiedBy>arefieva_ts</cp:lastModifiedBy>
  <cp:lastPrinted>2018-09-12T11:46:15Z</cp:lastPrinted>
  <dcterms:created xsi:type="dcterms:W3CDTF">2018-04-18T09:26:45Z</dcterms:created>
  <dcterms:modified xsi:type="dcterms:W3CDTF">2018-09-12T11:47:05Z</dcterms:modified>
</cp:coreProperties>
</file>